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nathan_steenberg\Documents\"/>
    </mc:Choice>
  </mc:AlternateContent>
  <xr:revisionPtr revIDLastSave="0" documentId="8_{FA0B2267-3909-4660-91A7-E059DFB2888B}" xr6:coauthVersionLast="47" xr6:coauthVersionMax="47" xr10:uidLastSave="{00000000-0000-0000-0000-000000000000}"/>
  <bookViews>
    <workbookView xWindow="-108" yWindow="-108" windowWidth="23256" windowHeight="12456" activeTab="2" xr2:uid="{76248D99-218B-4A84-A554-5903BC853810}"/>
  </bookViews>
  <sheets>
    <sheet name="Chart 6" sheetId="1" r:id="rId1"/>
    <sheet name="Chart 12" sheetId="2" r:id="rId2"/>
    <sheet name="Chart 16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2" i="3" l="1"/>
  <c r="D61" i="3"/>
  <c r="D60" i="3"/>
  <c r="D59" i="3"/>
  <c r="D58" i="3"/>
  <c r="D57" i="3"/>
  <c r="D56" i="3"/>
  <c r="D55" i="3"/>
  <c r="D54" i="3"/>
  <c r="D53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H3" i="2"/>
  <c r="AE3" i="2"/>
  <c r="AF3" i="2"/>
  <c r="AG3" i="2"/>
  <c r="AH3" i="2"/>
  <c r="AI3" i="2"/>
  <c r="AJ3" i="2"/>
  <c r="AK3" i="2"/>
  <c r="AL3" i="2"/>
  <c r="AM3" i="2"/>
  <c r="AN3" i="2"/>
  <c r="H4" i="2"/>
  <c r="AE4" i="2"/>
  <c r="AF4" i="2"/>
  <c r="AG4" i="2"/>
  <c r="AH4" i="2"/>
  <c r="AI4" i="2"/>
  <c r="AJ4" i="2"/>
  <c r="AK4" i="2"/>
  <c r="AL4" i="2"/>
  <c r="AM4" i="2"/>
  <c r="H5" i="2"/>
  <c r="AE5" i="2"/>
  <c r="AF5" i="2"/>
  <c r="AG5" i="2"/>
  <c r="AH5" i="2"/>
  <c r="AI5" i="2"/>
  <c r="AJ5" i="2"/>
  <c r="AK5" i="2"/>
  <c r="AL5" i="2"/>
  <c r="AM5" i="2"/>
  <c r="H6" i="2"/>
  <c r="AE6" i="2"/>
  <c r="AF6" i="2"/>
  <c r="AG6" i="2"/>
  <c r="AH6" i="2"/>
  <c r="AI6" i="2"/>
  <c r="AJ6" i="2"/>
  <c r="AK6" i="2"/>
  <c r="AL6" i="2"/>
  <c r="AM6" i="2"/>
  <c r="H7" i="2"/>
  <c r="AE7" i="2"/>
  <c r="AF7" i="2"/>
  <c r="AG7" i="2"/>
  <c r="AH7" i="2"/>
  <c r="AI7" i="2"/>
  <c r="AJ7" i="2"/>
  <c r="AK7" i="2"/>
  <c r="AL7" i="2"/>
  <c r="AM7" i="2"/>
  <c r="H8" i="2"/>
  <c r="AE8" i="2"/>
  <c r="AF8" i="2"/>
  <c r="AG8" i="2"/>
  <c r="AH8" i="2"/>
  <c r="AI8" i="2"/>
  <c r="AJ8" i="2"/>
  <c r="AK8" i="2"/>
  <c r="AL8" i="2"/>
  <c r="AM8" i="2"/>
  <c r="H9" i="2"/>
  <c r="AE9" i="2"/>
  <c r="AF9" i="2"/>
  <c r="AG9" i="2"/>
  <c r="AH9" i="2"/>
  <c r="AI9" i="2"/>
  <c r="AJ9" i="2"/>
  <c r="AK9" i="2"/>
  <c r="AL9" i="2"/>
  <c r="AM9" i="2"/>
  <c r="H10" i="2"/>
  <c r="AE10" i="2"/>
  <c r="AF10" i="2"/>
  <c r="AG10" i="2"/>
  <c r="AH10" i="2"/>
  <c r="AI10" i="2"/>
  <c r="AJ10" i="2"/>
  <c r="AK10" i="2"/>
  <c r="AL10" i="2"/>
  <c r="AM10" i="2"/>
  <c r="H11" i="2"/>
  <c r="AE11" i="2"/>
  <c r="AF11" i="2"/>
  <c r="AG11" i="2"/>
  <c r="AH11" i="2"/>
  <c r="AI11" i="2"/>
  <c r="AJ11" i="2"/>
  <c r="AK11" i="2"/>
  <c r="AL11" i="2"/>
  <c r="AM11" i="2"/>
  <c r="H12" i="2"/>
  <c r="AE12" i="2"/>
  <c r="AF12" i="2"/>
  <c r="AG12" i="2"/>
  <c r="AH12" i="2"/>
  <c r="AI12" i="2"/>
  <c r="AJ12" i="2"/>
  <c r="AK12" i="2"/>
  <c r="AL12" i="2"/>
  <c r="AM12" i="2"/>
  <c r="H13" i="2"/>
  <c r="AE13" i="2"/>
  <c r="AF13" i="2"/>
  <c r="AG13" i="2"/>
  <c r="AH13" i="2"/>
  <c r="AI13" i="2"/>
  <c r="AJ13" i="2"/>
  <c r="AK13" i="2"/>
  <c r="AN13" i="2" s="1"/>
  <c r="AL13" i="2"/>
  <c r="AM13" i="2"/>
  <c r="H14" i="2"/>
  <c r="AE14" i="2"/>
  <c r="AF14" i="2"/>
  <c r="AG14" i="2"/>
  <c r="AH14" i="2"/>
  <c r="AI14" i="2"/>
  <c r="AJ14" i="2"/>
  <c r="AK14" i="2"/>
  <c r="AN14" i="2" s="1"/>
  <c r="AL14" i="2"/>
  <c r="AM14" i="2"/>
  <c r="H15" i="2"/>
  <c r="AE15" i="2"/>
  <c r="AF15" i="2"/>
  <c r="AG15" i="2"/>
  <c r="AH15" i="2"/>
  <c r="AI15" i="2"/>
  <c r="AJ15" i="2"/>
  <c r="AK15" i="2"/>
  <c r="AN15" i="2" s="1"/>
  <c r="AL15" i="2"/>
  <c r="AM15" i="2"/>
  <c r="H16" i="2"/>
  <c r="AE16" i="2"/>
  <c r="AF16" i="2"/>
  <c r="AG16" i="2"/>
  <c r="AH16" i="2"/>
  <c r="AI16" i="2"/>
  <c r="AJ16" i="2"/>
  <c r="AK16" i="2"/>
  <c r="AL16" i="2"/>
  <c r="AM16" i="2"/>
  <c r="H17" i="2"/>
  <c r="AE17" i="2"/>
  <c r="AF17" i="2"/>
  <c r="AG17" i="2"/>
  <c r="AH17" i="2"/>
  <c r="AI17" i="2"/>
  <c r="AJ17" i="2"/>
  <c r="AK17" i="2"/>
  <c r="AL17" i="2"/>
  <c r="AM17" i="2"/>
  <c r="H18" i="2"/>
  <c r="AE18" i="2"/>
  <c r="AN18" i="2" s="1"/>
  <c r="AF18" i="2"/>
  <c r="AG18" i="2"/>
  <c r="AH18" i="2"/>
  <c r="AI18" i="2"/>
  <c r="AJ18" i="2"/>
  <c r="AK18" i="2"/>
  <c r="AL18" i="2"/>
  <c r="AM18" i="2"/>
  <c r="H19" i="2"/>
  <c r="AE19" i="2"/>
  <c r="AF19" i="2"/>
  <c r="AG19" i="2"/>
  <c r="AH19" i="2"/>
  <c r="AI19" i="2"/>
  <c r="AJ19" i="2"/>
  <c r="AK19" i="2"/>
  <c r="AL19" i="2"/>
  <c r="AM19" i="2"/>
  <c r="H20" i="2"/>
  <c r="AE20" i="2"/>
  <c r="AF20" i="2"/>
  <c r="AG20" i="2"/>
  <c r="AH20" i="2"/>
  <c r="AI20" i="2"/>
  <c r="AJ20" i="2"/>
  <c r="AK20" i="2"/>
  <c r="AL20" i="2"/>
  <c r="AM20" i="2"/>
  <c r="H21" i="2"/>
  <c r="AE21" i="2"/>
  <c r="AF21" i="2"/>
  <c r="AG21" i="2"/>
  <c r="AH21" i="2"/>
  <c r="AI21" i="2"/>
  <c r="AJ21" i="2"/>
  <c r="AK21" i="2"/>
  <c r="AL21" i="2"/>
  <c r="AM21" i="2"/>
  <c r="H22" i="2"/>
  <c r="AE22" i="2"/>
  <c r="AF22" i="2"/>
  <c r="AG22" i="2"/>
  <c r="AH22" i="2"/>
  <c r="AI22" i="2"/>
  <c r="AJ22" i="2"/>
  <c r="AK22" i="2"/>
  <c r="AL22" i="2"/>
  <c r="AM22" i="2"/>
  <c r="H23" i="2"/>
  <c r="AE23" i="2"/>
  <c r="AF23" i="2"/>
  <c r="AG23" i="2"/>
  <c r="AH23" i="2"/>
  <c r="AI23" i="2"/>
  <c r="AJ23" i="2"/>
  <c r="AK23" i="2"/>
  <c r="AL23" i="2"/>
  <c r="AM23" i="2"/>
  <c r="H24" i="2"/>
  <c r="AE24" i="2"/>
  <c r="AF24" i="2"/>
  <c r="AG24" i="2"/>
  <c r="AH24" i="2"/>
  <c r="AI24" i="2"/>
  <c r="AJ24" i="2"/>
  <c r="AK24" i="2"/>
  <c r="AL24" i="2"/>
  <c r="AM24" i="2"/>
  <c r="H25" i="2"/>
  <c r="AE25" i="2"/>
  <c r="AN25" i="2" s="1"/>
  <c r="AF25" i="2"/>
  <c r="AG25" i="2"/>
  <c r="AH25" i="2"/>
  <c r="AI25" i="2"/>
  <c r="AJ25" i="2"/>
  <c r="AK25" i="2"/>
  <c r="AL25" i="2"/>
  <c r="AM25" i="2"/>
  <c r="H26" i="2"/>
  <c r="AE26" i="2"/>
  <c r="AN26" i="2" s="1"/>
  <c r="AF26" i="2"/>
  <c r="AG26" i="2"/>
  <c r="AH26" i="2"/>
  <c r="AI26" i="2"/>
  <c r="AJ26" i="2"/>
  <c r="AK26" i="2"/>
  <c r="AL26" i="2"/>
  <c r="AM26" i="2"/>
  <c r="H27" i="2"/>
  <c r="AE27" i="2"/>
  <c r="AF27" i="2"/>
  <c r="AG27" i="2"/>
  <c r="AH27" i="2"/>
  <c r="AI27" i="2"/>
  <c r="AJ27" i="2"/>
  <c r="AK27" i="2"/>
  <c r="AN27" i="2" s="1"/>
  <c r="AL27" i="2"/>
  <c r="AM27" i="2"/>
  <c r="H28" i="2"/>
  <c r="AE28" i="2"/>
  <c r="AF28" i="2"/>
  <c r="AG28" i="2"/>
  <c r="AH28" i="2"/>
  <c r="AI28" i="2"/>
  <c r="AJ28" i="2"/>
  <c r="AK28" i="2"/>
  <c r="AL28" i="2"/>
  <c r="AM28" i="2"/>
  <c r="H29" i="2"/>
  <c r="AE29" i="2"/>
  <c r="AF29" i="2"/>
  <c r="AG29" i="2"/>
  <c r="AH29" i="2"/>
  <c r="AI29" i="2"/>
  <c r="AJ29" i="2"/>
  <c r="AK29" i="2"/>
  <c r="AL29" i="2"/>
  <c r="AM29" i="2"/>
  <c r="H30" i="2"/>
  <c r="AE30" i="2"/>
  <c r="AF30" i="2"/>
  <c r="AG30" i="2"/>
  <c r="AH30" i="2"/>
  <c r="AI30" i="2"/>
  <c r="AJ30" i="2"/>
  <c r="AK30" i="2"/>
  <c r="AL30" i="2"/>
  <c r="AM30" i="2"/>
  <c r="H31" i="2"/>
  <c r="AE31" i="2"/>
  <c r="AF31" i="2"/>
  <c r="AG31" i="2"/>
  <c r="AH31" i="2"/>
  <c r="AI31" i="2"/>
  <c r="AJ31" i="2"/>
  <c r="AK31" i="2"/>
  <c r="AL31" i="2"/>
  <c r="AM31" i="2"/>
  <c r="H32" i="2"/>
  <c r="AE32" i="2"/>
  <c r="AF32" i="2"/>
  <c r="AG32" i="2"/>
  <c r="AH32" i="2"/>
  <c r="AI32" i="2"/>
  <c r="AJ32" i="2"/>
  <c r="AK32" i="2"/>
  <c r="AL32" i="2"/>
  <c r="AM32" i="2"/>
  <c r="H33" i="2"/>
  <c r="AE33" i="2"/>
  <c r="AF33" i="2"/>
  <c r="AG33" i="2"/>
  <c r="AH33" i="2"/>
  <c r="AI33" i="2"/>
  <c r="AJ33" i="2"/>
  <c r="AK33" i="2"/>
  <c r="AL33" i="2"/>
  <c r="AM33" i="2"/>
  <c r="H34" i="2"/>
  <c r="AE34" i="2"/>
  <c r="AF34" i="2"/>
  <c r="AG34" i="2"/>
  <c r="AH34" i="2"/>
  <c r="AI34" i="2"/>
  <c r="AJ34" i="2"/>
  <c r="AK34" i="2"/>
  <c r="AL34" i="2"/>
  <c r="AM34" i="2"/>
  <c r="H35" i="2"/>
  <c r="AE35" i="2"/>
  <c r="AF35" i="2"/>
  <c r="AG35" i="2"/>
  <c r="AH35" i="2"/>
  <c r="AI35" i="2"/>
  <c r="AJ35" i="2"/>
  <c r="AK35" i="2"/>
  <c r="AL35" i="2"/>
  <c r="AM35" i="2"/>
  <c r="H36" i="2"/>
  <c r="AE36" i="2"/>
  <c r="AF36" i="2"/>
  <c r="AG36" i="2"/>
  <c r="AH36" i="2"/>
  <c r="AI36" i="2"/>
  <c r="AJ36" i="2"/>
  <c r="AK36" i="2"/>
  <c r="AL36" i="2"/>
  <c r="AM36" i="2"/>
  <c r="H37" i="2"/>
  <c r="AE37" i="2"/>
  <c r="AF37" i="2"/>
  <c r="AG37" i="2"/>
  <c r="AH37" i="2"/>
  <c r="AI37" i="2"/>
  <c r="AJ37" i="2"/>
  <c r="AK37" i="2"/>
  <c r="AL37" i="2"/>
  <c r="AM37" i="2"/>
  <c r="AN37" i="2"/>
  <c r="H38" i="2"/>
  <c r="AE38" i="2"/>
  <c r="AN38" i="2" s="1"/>
  <c r="AF38" i="2"/>
  <c r="AG38" i="2"/>
  <c r="AH38" i="2"/>
  <c r="AI38" i="2"/>
  <c r="AJ38" i="2"/>
  <c r="AK38" i="2"/>
  <c r="AL38" i="2"/>
  <c r="AM38" i="2"/>
  <c r="H39" i="2"/>
  <c r="AE39" i="2"/>
  <c r="AN39" i="2" s="1"/>
  <c r="AF39" i="2"/>
  <c r="AG39" i="2"/>
  <c r="AH39" i="2"/>
  <c r="AI39" i="2"/>
  <c r="AJ39" i="2"/>
  <c r="AK39" i="2"/>
  <c r="AL39" i="2"/>
  <c r="AM39" i="2"/>
  <c r="H40" i="2"/>
  <c r="AE40" i="2"/>
  <c r="AF40" i="2"/>
  <c r="AG40" i="2"/>
  <c r="AH40" i="2"/>
  <c r="AI40" i="2"/>
  <c r="AJ40" i="2"/>
  <c r="AK40" i="2"/>
  <c r="AL40" i="2"/>
  <c r="AM40" i="2"/>
  <c r="H41" i="2"/>
  <c r="AE41" i="2"/>
  <c r="AF41" i="2"/>
  <c r="AG41" i="2"/>
  <c r="AH41" i="2"/>
  <c r="AI41" i="2"/>
  <c r="AJ41" i="2"/>
  <c r="AK41" i="2"/>
  <c r="AL41" i="2"/>
  <c r="AM41" i="2"/>
  <c r="H42" i="2"/>
  <c r="AE42" i="2"/>
  <c r="AF42" i="2"/>
  <c r="AG42" i="2"/>
  <c r="AH42" i="2"/>
  <c r="AI42" i="2"/>
  <c r="AJ42" i="2"/>
  <c r="AK42" i="2"/>
  <c r="AL42" i="2"/>
  <c r="AM42" i="2"/>
  <c r="H43" i="2"/>
  <c r="AE43" i="2"/>
  <c r="AF43" i="2"/>
  <c r="AG43" i="2"/>
  <c r="AH43" i="2"/>
  <c r="AI43" i="2"/>
  <c r="AJ43" i="2"/>
  <c r="AK43" i="2"/>
  <c r="AL43" i="2"/>
  <c r="AM43" i="2"/>
  <c r="H44" i="2"/>
  <c r="AE44" i="2"/>
  <c r="AF44" i="2"/>
  <c r="AG44" i="2"/>
  <c r="AH44" i="2"/>
  <c r="AI44" i="2"/>
  <c r="AJ44" i="2"/>
  <c r="AK44" i="2"/>
  <c r="AL44" i="2"/>
  <c r="AM44" i="2"/>
  <c r="H45" i="2"/>
  <c r="AE45" i="2"/>
  <c r="AN45" i="2" s="1"/>
  <c r="AF45" i="2"/>
  <c r="AG45" i="2"/>
  <c r="AH45" i="2"/>
  <c r="AI45" i="2"/>
  <c r="AJ45" i="2"/>
  <c r="AK45" i="2"/>
  <c r="AL45" i="2"/>
  <c r="AM45" i="2"/>
  <c r="H46" i="2"/>
  <c r="AE46" i="2"/>
  <c r="AF46" i="2"/>
  <c r="AG46" i="2"/>
  <c r="AH46" i="2"/>
  <c r="AI46" i="2"/>
  <c r="AJ46" i="2"/>
  <c r="AK46" i="2"/>
  <c r="AL46" i="2"/>
  <c r="AM46" i="2"/>
  <c r="H47" i="2"/>
  <c r="AE47" i="2"/>
  <c r="AF47" i="2"/>
  <c r="AG47" i="2"/>
  <c r="AH47" i="2"/>
  <c r="AI47" i="2"/>
  <c r="AJ47" i="2"/>
  <c r="AK47" i="2"/>
  <c r="AL47" i="2"/>
  <c r="AM47" i="2"/>
  <c r="H48" i="2"/>
  <c r="AE48" i="2"/>
  <c r="AF48" i="2"/>
  <c r="AG48" i="2"/>
  <c r="AH48" i="2"/>
  <c r="AI48" i="2"/>
  <c r="AJ48" i="2"/>
  <c r="AK48" i="2"/>
  <c r="AN48" i="2" s="1"/>
  <c r="AL48" i="2"/>
  <c r="AM48" i="2"/>
  <c r="H49" i="2"/>
  <c r="AE49" i="2"/>
  <c r="AF49" i="2"/>
  <c r="AG49" i="2"/>
  <c r="AH49" i="2"/>
  <c r="AI49" i="2"/>
  <c r="AJ49" i="2"/>
  <c r="AK49" i="2"/>
  <c r="AN49" i="2" s="1"/>
  <c r="AL49" i="2"/>
  <c r="AM49" i="2"/>
  <c r="H50" i="2"/>
  <c r="AE50" i="2"/>
  <c r="AF50" i="2"/>
  <c r="AG50" i="2"/>
  <c r="AH50" i="2"/>
  <c r="AI50" i="2"/>
  <c r="AJ50" i="2"/>
  <c r="AK50" i="2"/>
  <c r="AL50" i="2"/>
  <c r="AM50" i="2"/>
  <c r="AN50" i="2"/>
  <c r="H51" i="2"/>
  <c r="AE51" i="2"/>
  <c r="AF51" i="2"/>
  <c r="AG51" i="2"/>
  <c r="AH51" i="2"/>
  <c r="AI51" i="2"/>
  <c r="AJ51" i="2"/>
  <c r="AK51" i="2"/>
  <c r="AL51" i="2"/>
  <c r="AM51" i="2"/>
  <c r="AN51" i="2"/>
  <c r="H52" i="2"/>
  <c r="AE52" i="2"/>
  <c r="AF52" i="2"/>
  <c r="AG52" i="2"/>
  <c r="AH52" i="2"/>
  <c r="AI52" i="2"/>
  <c r="AJ52" i="2"/>
  <c r="AK52" i="2"/>
  <c r="AL52" i="2"/>
  <c r="AM52" i="2"/>
  <c r="H53" i="2"/>
  <c r="AE53" i="2"/>
  <c r="AF53" i="2"/>
  <c r="AG53" i="2"/>
  <c r="AH53" i="2"/>
  <c r="AI53" i="2"/>
  <c r="AJ53" i="2"/>
  <c r="AK53" i="2"/>
  <c r="AL53" i="2"/>
  <c r="AM53" i="2"/>
  <c r="H54" i="2"/>
  <c r="AE54" i="2"/>
  <c r="AF54" i="2"/>
  <c r="AG54" i="2"/>
  <c r="AH54" i="2"/>
  <c r="AI54" i="2"/>
  <c r="AJ54" i="2"/>
  <c r="AK54" i="2"/>
  <c r="AL54" i="2"/>
  <c r="AM54" i="2"/>
  <c r="H55" i="2"/>
  <c r="AE55" i="2"/>
  <c r="AF55" i="2"/>
  <c r="AG55" i="2"/>
  <c r="AH55" i="2"/>
  <c r="AI55" i="2"/>
  <c r="AJ55" i="2"/>
  <c r="AK55" i="2"/>
  <c r="AL55" i="2"/>
  <c r="AM55" i="2"/>
  <c r="H56" i="2"/>
  <c r="AE56" i="2"/>
  <c r="AF56" i="2"/>
  <c r="AG56" i="2"/>
  <c r="AH56" i="2"/>
  <c r="AI56" i="2"/>
  <c r="AJ56" i="2"/>
  <c r="AK56" i="2"/>
  <c r="AL56" i="2"/>
  <c r="AM56" i="2"/>
  <c r="H57" i="2"/>
  <c r="AE57" i="2"/>
  <c r="AF57" i="2"/>
  <c r="AG57" i="2"/>
  <c r="AH57" i="2"/>
  <c r="AI57" i="2"/>
  <c r="AJ57" i="2"/>
  <c r="AK57" i="2"/>
  <c r="AL57" i="2"/>
  <c r="AM57" i="2"/>
  <c r="H58" i="2"/>
  <c r="AE58" i="2"/>
  <c r="AF58" i="2"/>
  <c r="AG58" i="2"/>
  <c r="AH58" i="2"/>
  <c r="AI58" i="2"/>
  <c r="AJ58" i="2"/>
  <c r="AK58" i="2"/>
  <c r="AL58" i="2"/>
  <c r="AM58" i="2"/>
  <c r="H59" i="2"/>
  <c r="AE59" i="2"/>
  <c r="AF59" i="2"/>
  <c r="AG59" i="2"/>
  <c r="AH59" i="2"/>
  <c r="AI59" i="2"/>
  <c r="AJ59" i="2"/>
  <c r="AK59" i="2"/>
  <c r="AL59" i="2"/>
  <c r="AM59" i="2"/>
  <c r="H60" i="2"/>
  <c r="AE60" i="2"/>
  <c r="AF60" i="2"/>
  <c r="AG60" i="2"/>
  <c r="AH60" i="2"/>
  <c r="AI60" i="2"/>
  <c r="AJ60" i="2"/>
  <c r="AK60" i="2"/>
  <c r="AL60" i="2"/>
  <c r="AM60" i="2"/>
  <c r="H61" i="2"/>
  <c r="AE61" i="2"/>
  <c r="AF61" i="2"/>
  <c r="AG61" i="2"/>
  <c r="AH61" i="2"/>
  <c r="AI61" i="2"/>
  <c r="AJ61" i="2"/>
  <c r="AK61" i="2"/>
  <c r="AN61" i="2" s="1"/>
  <c r="AL61" i="2"/>
  <c r="AM61" i="2"/>
  <c r="H62" i="2"/>
  <c r="AE62" i="2"/>
  <c r="AF62" i="2"/>
  <c r="AG62" i="2"/>
  <c r="AH62" i="2"/>
  <c r="AI62" i="2"/>
  <c r="AJ62" i="2"/>
  <c r="AK62" i="2"/>
  <c r="AN62" i="2" s="1"/>
  <c r="AL62" i="2"/>
  <c r="AM62" i="2"/>
  <c r="H63" i="2"/>
  <c r="AE63" i="2"/>
  <c r="AF63" i="2"/>
  <c r="AG63" i="2"/>
  <c r="AH63" i="2"/>
  <c r="AI63" i="2"/>
  <c r="AJ63" i="2"/>
  <c r="AK63" i="2"/>
  <c r="AN63" i="2" s="1"/>
  <c r="AL63" i="2"/>
  <c r="AM63" i="2"/>
  <c r="H64" i="2"/>
  <c r="AE64" i="2"/>
  <c r="AF64" i="2"/>
  <c r="AG64" i="2"/>
  <c r="AH64" i="2"/>
  <c r="AI64" i="2"/>
  <c r="AJ64" i="2"/>
  <c r="AK64" i="2"/>
  <c r="AL64" i="2"/>
  <c r="AM64" i="2"/>
  <c r="H65" i="2"/>
  <c r="AE65" i="2"/>
  <c r="AF65" i="2"/>
  <c r="AG65" i="2"/>
  <c r="AH65" i="2"/>
  <c r="AI65" i="2"/>
  <c r="AJ65" i="2"/>
  <c r="AK65" i="2"/>
  <c r="AL65" i="2"/>
  <c r="AM65" i="2"/>
  <c r="H66" i="2"/>
  <c r="AE66" i="2"/>
  <c r="AN66" i="2" s="1"/>
  <c r="AF66" i="2"/>
  <c r="AG66" i="2"/>
  <c r="AH66" i="2"/>
  <c r="AI66" i="2"/>
  <c r="AJ66" i="2"/>
  <c r="AK66" i="2"/>
  <c r="AL66" i="2"/>
  <c r="AM66" i="2"/>
  <c r="H67" i="2"/>
  <c r="AE67" i="2"/>
  <c r="AF67" i="2"/>
  <c r="AG67" i="2"/>
  <c r="AH67" i="2"/>
  <c r="AI67" i="2"/>
  <c r="AJ67" i="2"/>
  <c r="AK67" i="2"/>
  <c r="AL67" i="2"/>
  <c r="AM67" i="2"/>
  <c r="H68" i="2"/>
  <c r="AE68" i="2"/>
  <c r="AF68" i="2"/>
  <c r="AG68" i="2"/>
  <c r="AH68" i="2"/>
  <c r="AI68" i="2"/>
  <c r="AJ68" i="2"/>
  <c r="AK68" i="2"/>
  <c r="AL68" i="2"/>
  <c r="AM68" i="2"/>
  <c r="H69" i="2"/>
  <c r="AE69" i="2"/>
  <c r="AF69" i="2"/>
  <c r="AG69" i="2"/>
  <c r="AH69" i="2"/>
  <c r="AI69" i="2"/>
  <c r="AJ69" i="2"/>
  <c r="AK69" i="2"/>
  <c r="AL69" i="2"/>
  <c r="AM69" i="2"/>
  <c r="H70" i="2"/>
  <c r="AE70" i="2"/>
  <c r="AF70" i="2"/>
  <c r="AG70" i="2"/>
  <c r="AH70" i="2"/>
  <c r="AI70" i="2"/>
  <c r="AJ70" i="2"/>
  <c r="AK70" i="2"/>
  <c r="AL70" i="2"/>
  <c r="AM70" i="2"/>
  <c r="H71" i="2"/>
  <c r="AE71" i="2"/>
  <c r="AF71" i="2"/>
  <c r="AG71" i="2"/>
  <c r="AH71" i="2"/>
  <c r="AI71" i="2"/>
  <c r="AJ71" i="2"/>
  <c r="AK71" i="2"/>
  <c r="AL71" i="2"/>
  <c r="AM71" i="2"/>
  <c r="H72" i="2"/>
  <c r="AE72" i="2"/>
  <c r="AF72" i="2"/>
  <c r="AG72" i="2"/>
  <c r="AH72" i="2"/>
  <c r="AI72" i="2"/>
  <c r="AJ72" i="2"/>
  <c r="AK72" i="2"/>
  <c r="AL72" i="2"/>
  <c r="AM72" i="2"/>
  <c r="H73" i="2"/>
  <c r="AE73" i="2"/>
  <c r="AN73" i="2" s="1"/>
  <c r="AF73" i="2"/>
  <c r="AG73" i="2"/>
  <c r="AH73" i="2"/>
  <c r="AI73" i="2"/>
  <c r="AJ73" i="2"/>
  <c r="AK73" i="2"/>
  <c r="AL73" i="2"/>
  <c r="AM73" i="2"/>
  <c r="H74" i="2"/>
  <c r="AE74" i="2"/>
  <c r="AN74" i="2" s="1"/>
  <c r="AF74" i="2"/>
  <c r="AG74" i="2"/>
  <c r="AH74" i="2"/>
  <c r="AI74" i="2"/>
  <c r="AJ74" i="2"/>
  <c r="AK74" i="2"/>
  <c r="AL74" i="2"/>
  <c r="AM74" i="2"/>
  <c r="H75" i="2"/>
  <c r="AE75" i="2"/>
  <c r="AF75" i="2"/>
  <c r="AG75" i="2"/>
  <c r="AH75" i="2"/>
  <c r="AI75" i="2"/>
  <c r="AJ75" i="2"/>
  <c r="AK75" i="2"/>
  <c r="AN75" i="2" s="1"/>
  <c r="AL75" i="2"/>
  <c r="AM75" i="2"/>
  <c r="H76" i="2"/>
  <c r="AE76" i="2"/>
  <c r="AF76" i="2"/>
  <c r="AG76" i="2"/>
  <c r="AH76" i="2"/>
  <c r="AI76" i="2"/>
  <c r="AJ76" i="2"/>
  <c r="AK76" i="2"/>
  <c r="AL76" i="2"/>
  <c r="AM76" i="2"/>
  <c r="H77" i="2"/>
  <c r="AE77" i="2"/>
  <c r="AF77" i="2"/>
  <c r="AG77" i="2"/>
  <c r="AH77" i="2"/>
  <c r="AI77" i="2"/>
  <c r="AJ77" i="2"/>
  <c r="AK77" i="2"/>
  <c r="AL77" i="2"/>
  <c r="AM77" i="2"/>
  <c r="H78" i="2"/>
  <c r="AE78" i="2"/>
  <c r="AF78" i="2"/>
  <c r="AG78" i="2"/>
  <c r="AH78" i="2"/>
  <c r="AI78" i="2"/>
  <c r="AJ78" i="2"/>
  <c r="AK78" i="2"/>
  <c r="AL78" i="2"/>
  <c r="AM78" i="2"/>
  <c r="H79" i="2"/>
  <c r="AE79" i="2"/>
  <c r="AF79" i="2"/>
  <c r="AG79" i="2"/>
  <c r="AH79" i="2"/>
  <c r="AI79" i="2"/>
  <c r="AJ79" i="2"/>
  <c r="AK79" i="2"/>
  <c r="AL79" i="2"/>
  <c r="AM79" i="2"/>
  <c r="H80" i="2"/>
  <c r="AE80" i="2"/>
  <c r="AF80" i="2"/>
  <c r="AG80" i="2"/>
  <c r="AH80" i="2"/>
  <c r="AI80" i="2"/>
  <c r="AJ80" i="2"/>
  <c r="AK80" i="2"/>
  <c r="AL80" i="2"/>
  <c r="AM80" i="2"/>
  <c r="H81" i="2"/>
  <c r="AE81" i="2"/>
  <c r="AF81" i="2"/>
  <c r="AG81" i="2"/>
  <c r="AH81" i="2"/>
  <c r="AI81" i="2"/>
  <c r="AJ81" i="2"/>
  <c r="AK81" i="2"/>
  <c r="AL81" i="2"/>
  <c r="AM81" i="2"/>
  <c r="H82" i="2"/>
  <c r="AE82" i="2"/>
  <c r="AF82" i="2"/>
  <c r="AG82" i="2"/>
  <c r="AH82" i="2"/>
  <c r="AI82" i="2"/>
  <c r="AJ82" i="2"/>
  <c r="AK82" i="2"/>
  <c r="AL82" i="2"/>
  <c r="AM82" i="2"/>
  <c r="H83" i="2"/>
  <c r="AE83" i="2"/>
  <c r="AF83" i="2"/>
  <c r="AG83" i="2"/>
  <c r="AH83" i="2"/>
  <c r="AI83" i="2"/>
  <c r="AJ83" i="2"/>
  <c r="AK83" i="2"/>
  <c r="AL83" i="2"/>
  <c r="AM83" i="2"/>
  <c r="H84" i="2"/>
  <c r="AE84" i="2"/>
  <c r="AF84" i="2"/>
  <c r="AG84" i="2"/>
  <c r="AH84" i="2"/>
  <c r="AI84" i="2"/>
  <c r="AJ84" i="2"/>
  <c r="AK84" i="2"/>
  <c r="AL84" i="2"/>
  <c r="AM84" i="2"/>
  <c r="H85" i="2"/>
  <c r="AE85" i="2"/>
  <c r="AF85" i="2"/>
  <c r="AG85" i="2"/>
  <c r="AH85" i="2"/>
  <c r="AI85" i="2"/>
  <c r="AJ85" i="2"/>
  <c r="AK85" i="2"/>
  <c r="AL85" i="2"/>
  <c r="AM85" i="2"/>
  <c r="AN85" i="2"/>
  <c r="H86" i="2"/>
  <c r="AE86" i="2"/>
  <c r="AN86" i="2" s="1"/>
  <c r="AF86" i="2"/>
  <c r="AG86" i="2"/>
  <c r="AH86" i="2"/>
  <c r="AI86" i="2"/>
  <c r="AJ86" i="2"/>
  <c r="AK86" i="2"/>
  <c r="AL86" i="2"/>
  <c r="AM86" i="2"/>
  <c r="H87" i="2"/>
  <c r="AE87" i="2"/>
  <c r="AN87" i="2" s="1"/>
  <c r="AF87" i="2"/>
  <c r="AG87" i="2"/>
  <c r="AH87" i="2"/>
  <c r="AI87" i="2"/>
  <c r="AJ87" i="2"/>
  <c r="AK87" i="2"/>
  <c r="AL87" i="2"/>
  <c r="AM87" i="2"/>
  <c r="H88" i="2"/>
  <c r="AE88" i="2"/>
  <c r="AN88" i="2" s="1"/>
  <c r="AF88" i="2"/>
  <c r="AG88" i="2"/>
  <c r="AH88" i="2"/>
  <c r="AI88" i="2"/>
  <c r="AJ88" i="2"/>
  <c r="AK88" i="2"/>
  <c r="AL88" i="2"/>
  <c r="AM88" i="2"/>
  <c r="H89" i="2"/>
  <c r="AE89" i="2"/>
  <c r="AN89" i="2" s="1"/>
  <c r="AF89" i="2"/>
  <c r="AG89" i="2"/>
  <c r="AH89" i="2"/>
  <c r="AI89" i="2"/>
  <c r="AJ89" i="2"/>
  <c r="AK89" i="2"/>
  <c r="AL89" i="2"/>
  <c r="AM89" i="2"/>
  <c r="H90" i="2"/>
  <c r="AE90" i="2"/>
  <c r="AF90" i="2"/>
  <c r="AG90" i="2"/>
  <c r="AH90" i="2"/>
  <c r="AI90" i="2"/>
  <c r="AJ90" i="2"/>
  <c r="AK90" i="2"/>
  <c r="AL90" i="2"/>
  <c r="AM90" i="2"/>
  <c r="J95" i="2"/>
  <c r="K95" i="2"/>
  <c r="L97" i="2" s="1"/>
  <c r="L95" i="2"/>
  <c r="M95" i="2"/>
  <c r="X101" i="2" s="1"/>
  <c r="N95" i="2"/>
  <c r="N97" i="2" s="1"/>
  <c r="O95" i="2"/>
  <c r="Z101" i="2" s="1"/>
  <c r="P95" i="2"/>
  <c r="AA101" i="2" s="1"/>
  <c r="Q95" i="2"/>
  <c r="R95" i="2"/>
  <c r="AC101" i="2" s="1"/>
  <c r="U95" i="2"/>
  <c r="V95" i="2"/>
  <c r="W95" i="2"/>
  <c r="X95" i="2"/>
  <c r="Y95" i="2"/>
  <c r="Z95" i="2"/>
  <c r="AA95" i="2"/>
  <c r="AB95" i="2"/>
  <c r="AC95" i="2"/>
  <c r="J96" i="2"/>
  <c r="O98" i="2" s="1"/>
  <c r="K96" i="2"/>
  <c r="K98" i="2" s="1"/>
  <c r="L96" i="2"/>
  <c r="W102" i="2" s="1"/>
  <c r="M96" i="2"/>
  <c r="X102" i="2" s="1"/>
  <c r="N96" i="2"/>
  <c r="O96" i="2"/>
  <c r="P96" i="2"/>
  <c r="Q96" i="2"/>
  <c r="R96" i="2"/>
  <c r="U96" i="2"/>
  <c r="V96" i="2"/>
  <c r="W96" i="2"/>
  <c r="X96" i="2"/>
  <c r="Y96" i="2"/>
  <c r="Y102" i="2" s="1"/>
  <c r="Z96" i="2"/>
  <c r="Z102" i="2" s="1"/>
  <c r="AA96" i="2"/>
  <c r="AA102" i="2" s="1"/>
  <c r="AB96" i="2"/>
  <c r="AC96" i="2"/>
  <c r="AH96" i="2"/>
  <c r="K97" i="2"/>
  <c r="M97" i="2"/>
  <c r="AH97" i="2"/>
  <c r="N98" i="2"/>
  <c r="AH98" i="2"/>
  <c r="AH99" i="2"/>
  <c r="AH100" i="2"/>
  <c r="AH101" i="2"/>
  <c r="AB102" i="2"/>
  <c r="L105" i="2"/>
  <c r="L106" i="2"/>
  <c r="AH106" i="2"/>
  <c r="L107" i="2"/>
  <c r="AH107" i="2"/>
  <c r="L108" i="2"/>
  <c r="AH108" i="2"/>
  <c r="L109" i="2"/>
  <c r="AH109" i="2"/>
  <c r="L110" i="2"/>
  <c r="AH110" i="2"/>
  <c r="L111" i="2"/>
  <c r="AH111" i="2"/>
  <c r="L112" i="2"/>
  <c r="AH112" i="2"/>
  <c r="L113" i="2"/>
  <c r="L114" i="2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G32" i="1"/>
  <c r="E32" i="1"/>
  <c r="D32" i="1"/>
  <c r="C32" i="1"/>
  <c r="B32" i="1"/>
  <c r="E31" i="1"/>
  <c r="D31" i="1"/>
  <c r="C31" i="1"/>
  <c r="B31" i="1"/>
  <c r="G31" i="1" s="1"/>
  <c r="G30" i="1"/>
  <c r="E30" i="1"/>
  <c r="D30" i="1"/>
  <c r="C30" i="1"/>
  <c r="B30" i="1"/>
  <c r="E29" i="1"/>
  <c r="D29" i="1"/>
  <c r="C29" i="1"/>
  <c r="B29" i="1"/>
  <c r="G29" i="1" s="1"/>
  <c r="E28" i="1"/>
  <c r="D28" i="1"/>
  <c r="G28" i="1" s="1"/>
  <c r="C28" i="1"/>
  <c r="B28" i="1"/>
  <c r="E27" i="1"/>
  <c r="D27" i="1"/>
  <c r="C27" i="1"/>
  <c r="B27" i="1"/>
  <c r="G27" i="1" s="1"/>
  <c r="E26" i="1"/>
  <c r="D26" i="1"/>
  <c r="C26" i="1"/>
  <c r="B26" i="1"/>
  <c r="G26" i="1" s="1"/>
  <c r="E25" i="1"/>
  <c r="D25" i="1"/>
  <c r="C25" i="1"/>
  <c r="B25" i="1"/>
  <c r="G25" i="1" s="1"/>
  <c r="E24" i="1"/>
  <c r="D24" i="1"/>
  <c r="C24" i="1"/>
  <c r="B24" i="1"/>
  <c r="G24" i="1" s="1"/>
  <c r="E23" i="1"/>
  <c r="G23" i="1" s="1"/>
  <c r="D23" i="1"/>
  <c r="C23" i="1"/>
  <c r="B23" i="1"/>
  <c r="E22" i="1"/>
  <c r="D22" i="1"/>
  <c r="C22" i="1"/>
  <c r="B22" i="1"/>
  <c r="G22" i="1" s="1"/>
  <c r="E21" i="1"/>
  <c r="D21" i="1"/>
  <c r="C21" i="1"/>
  <c r="B21" i="1"/>
  <c r="G21" i="1" s="1"/>
  <c r="E20" i="1"/>
  <c r="D20" i="1"/>
  <c r="C20" i="1"/>
  <c r="B20" i="1"/>
  <c r="G20" i="1" s="1"/>
  <c r="E19" i="1"/>
  <c r="D19" i="1"/>
  <c r="C19" i="1"/>
  <c r="B19" i="1"/>
  <c r="G19" i="1" s="1"/>
  <c r="Z104" i="2" l="1"/>
  <c r="AB104" i="2"/>
  <c r="AN32" i="2"/>
  <c r="L98" i="2"/>
  <c r="AN67" i="2"/>
  <c r="AN40" i="2"/>
  <c r="AN22" i="2"/>
  <c r="J98" i="2"/>
  <c r="AN20" i="2"/>
  <c r="V102" i="2"/>
  <c r="AN55" i="2"/>
  <c r="U102" i="2"/>
  <c r="AA104" i="2" s="1"/>
  <c r="AN69" i="2"/>
  <c r="AN42" i="2"/>
  <c r="AN24" i="2"/>
  <c r="AN21" i="2"/>
  <c r="AC102" i="2"/>
  <c r="AC104" i="2" s="1"/>
  <c r="W101" i="2"/>
  <c r="AN77" i="2"/>
  <c r="AN59" i="2"/>
  <c r="AN56" i="2"/>
  <c r="AN29" i="2"/>
  <c r="AN11" i="2"/>
  <c r="AN8" i="2"/>
  <c r="M98" i="2"/>
  <c r="AN70" i="2"/>
  <c r="AN6" i="2"/>
  <c r="AN68" i="2"/>
  <c r="AN58" i="2"/>
  <c r="AN64" i="2"/>
  <c r="AN46" i="2"/>
  <c r="AN43" i="2"/>
  <c r="AN16" i="2"/>
  <c r="AN80" i="2"/>
  <c r="AN35" i="2"/>
  <c r="AN5" i="2"/>
  <c r="AN19" i="2"/>
  <c r="AN81" i="2"/>
  <c r="AN54" i="2"/>
  <c r="AN10" i="2"/>
  <c r="Q98" i="2"/>
  <c r="V101" i="2"/>
  <c r="V103" i="2" s="1"/>
  <c r="P98" i="2"/>
  <c r="O97" i="2"/>
  <c r="AN78" i="2"/>
  <c r="AN60" i="2"/>
  <c r="AN57" i="2"/>
  <c r="AN30" i="2"/>
  <c r="AN12" i="2"/>
  <c r="AN9" i="2"/>
  <c r="AN53" i="2"/>
  <c r="AN84" i="2"/>
  <c r="AN33" i="2"/>
  <c r="AN41" i="2"/>
  <c r="AB101" i="2"/>
  <c r="AB103" i="2" s="1"/>
  <c r="AN76" i="2"/>
  <c r="AN90" i="2"/>
  <c r="AN72" i="2"/>
  <c r="AN65" i="2"/>
  <c r="AN47" i="2"/>
  <c r="AN44" i="2"/>
  <c r="AN17" i="2"/>
  <c r="AN83" i="2"/>
  <c r="AN36" i="2"/>
  <c r="AN71" i="2"/>
  <c r="AN23" i="2"/>
  <c r="AN28" i="2"/>
  <c r="AN7" i="2"/>
  <c r="AN82" i="2"/>
  <c r="AN79" i="2"/>
  <c r="AN52" i="2"/>
  <c r="AN34" i="2"/>
  <c r="AN31" i="2"/>
  <c r="AN4" i="2"/>
  <c r="U104" i="2"/>
  <c r="X103" i="2"/>
  <c r="W103" i="2"/>
  <c r="J97" i="2"/>
  <c r="U101" i="2"/>
  <c r="R97" i="2"/>
  <c r="Q97" i="2"/>
  <c r="R98" i="2"/>
  <c r="P97" i="2"/>
  <c r="Y101" i="2"/>
  <c r="AA103" i="2" l="1"/>
  <c r="X104" i="2"/>
  <c r="AC103" i="2"/>
  <c r="U103" i="2"/>
  <c r="Y104" i="2"/>
  <c r="V104" i="2"/>
  <c r="W104" i="2"/>
  <c r="Y103" i="2"/>
  <c r="Z103" i="2"/>
</calcChain>
</file>

<file path=xl/sharedStrings.xml><?xml version="1.0" encoding="utf-8"?>
<sst xmlns="http://schemas.openxmlformats.org/spreadsheetml/2006/main" count="523" uniqueCount="328">
  <si>
    <t>Row Labels</t>
  </si>
  <si>
    <t>No  I haven't noticed any late payments</t>
  </si>
  <si>
    <t>Yes  but no change</t>
  </si>
  <si>
    <t>Yes  less often than before</t>
  </si>
  <si>
    <t>Yes  more often than before</t>
  </si>
  <si>
    <t>Don't know</t>
  </si>
  <si>
    <t>Grand Total</t>
  </si>
  <si>
    <t>Automotive/transport</t>
  </si>
  <si>
    <t>Business services</t>
  </si>
  <si>
    <t>Chemicals, energy and plastics</t>
  </si>
  <si>
    <t>Construction</t>
  </si>
  <si>
    <t>Financial services</t>
  </si>
  <si>
    <t>Hospitality</t>
  </si>
  <si>
    <t>ICT manufacturing</t>
  </si>
  <si>
    <t>ICT services</t>
  </si>
  <si>
    <t>Metal</t>
  </si>
  <si>
    <t>Other non-services</t>
  </si>
  <si>
    <t>Other services</t>
  </si>
  <si>
    <t>Paper/wood</t>
  </si>
  <si>
    <t>Pharmaceuticals</t>
  </si>
  <si>
    <t>Retail and wholesale</t>
  </si>
  <si>
    <t>No, I haven't noticed any late payments</t>
  </si>
  <si>
    <t>Yes, and more often than before</t>
  </si>
  <si>
    <t>Yes, as often as before</t>
  </si>
  <si>
    <t>Yes, but less often than before</t>
  </si>
  <si>
    <t>Automotive &amp; transport</t>
  </si>
  <si>
    <t>Chemicals, energy &amp; plastics</t>
  </si>
  <si>
    <t>Hospitality &amp; tourism</t>
  </si>
  <si>
    <t>Paper &amp; wood</t>
  </si>
  <si>
    <t>Retail &amp; wholesale</t>
  </si>
  <si>
    <t>Pharmaceuticals &amp; healthcare</t>
  </si>
  <si>
    <t>Sewerage</t>
  </si>
  <si>
    <t>Fishing and aquaculture</t>
  </si>
  <si>
    <t>Other mining and quarrying</t>
  </si>
  <si>
    <t>Undifferentiated goods- and services-producing activities of private households for own use</t>
  </si>
  <si>
    <t>Services to buildings and landscape activities</t>
  </si>
  <si>
    <t>Activities of households as employers of domestic personnel</t>
  </si>
  <si>
    <t>Veterinary activities</t>
  </si>
  <si>
    <t>Waste collection, treatment and disposal activities; materials recovery</t>
  </si>
  <si>
    <t>Manufacture of tobacco products</t>
  </si>
  <si>
    <t>Manufacture of leather and related products</t>
  </si>
  <si>
    <t>Forestry and logging</t>
  </si>
  <si>
    <t>Land transport and transport via pipelines</t>
  </si>
  <si>
    <t>Air transport</t>
  </si>
  <si>
    <t>Other personal service activities</t>
  </si>
  <si>
    <t>Crop and animal production, hunting and related service activities</t>
  </si>
  <si>
    <t>Manufacture of wood and of products of wood and cork, except furniture; manufacture of articles of straw and plaiting materials</t>
  </si>
  <si>
    <t>Manufacture of paper and paper products</t>
  </si>
  <si>
    <t>Manufacture of wearing apparel</t>
  </si>
  <si>
    <t>Residential care activities</t>
  </si>
  <si>
    <t>Accommodation</t>
  </si>
  <si>
    <t>Manufacture of basic metals</t>
  </si>
  <si>
    <t>Water transport</t>
  </si>
  <si>
    <t>Wholesale and retail trade and repair of motor vehicles and motorcycles</t>
  </si>
  <si>
    <t>Postal and courier activities</t>
  </si>
  <si>
    <t>Manufacture of other non-metallic mineral products</t>
  </si>
  <si>
    <t>Manufacture of furniture</t>
  </si>
  <si>
    <t>Sports activities and amusement and recreation activities</t>
  </si>
  <si>
    <t>Retail trade, except of motor vehicles and motorcycles</t>
  </si>
  <si>
    <t>Extraction of crude petroleum and natural gas</t>
  </si>
  <si>
    <t>Manufacture of motor vehicles, trailers and semi-trailers</t>
  </si>
  <si>
    <t>Warehousing and support activities for transportation</t>
  </si>
  <si>
    <t>Manufacture of rubber and plastic products</t>
  </si>
  <si>
    <t>Employment activities</t>
  </si>
  <si>
    <t>Education</t>
  </si>
  <si>
    <t>Specialised construction activities</t>
  </si>
  <si>
    <t>Food and beverage service activities</t>
  </si>
  <si>
    <t>Travel agency, tour operator and other reservation service and related activities</t>
  </si>
  <si>
    <t>Other manufacturing</t>
  </si>
  <si>
    <t>Manufacture of beverages</t>
  </si>
  <si>
    <t>Social work activities without accommodation</t>
  </si>
  <si>
    <t>Wholesale trade, except of motor vehicles and motorcycles</t>
  </si>
  <si>
    <t>Manufacture of fabricated metal products, except machinery and equipment</t>
  </si>
  <si>
    <t>Human health activities</t>
  </si>
  <si>
    <t>Repair and installation of machinery and equipment</t>
  </si>
  <si>
    <t>Manufacture of coke and refined petroleum products</t>
  </si>
  <si>
    <t>Rental and leasing activities</t>
  </si>
  <si>
    <t>Manufacture of machinery and equipment n.e.c</t>
  </si>
  <si>
    <t>Printing and reproduction of recorded media</t>
  </si>
  <si>
    <t>Manufacture of textiles</t>
  </si>
  <si>
    <t>Construction of buildings</t>
  </si>
  <si>
    <t>Manufacture of food products</t>
  </si>
  <si>
    <t>Real estate activities</t>
  </si>
  <si>
    <t>Manufacture of chemicals and chemical products</t>
  </si>
  <si>
    <t>Telecommunications</t>
  </si>
  <si>
    <t>Remediation activities and other waste management services</t>
  </si>
  <si>
    <t>Mining support service activities</t>
  </si>
  <si>
    <t>Repair of computers and personal and household goods</t>
  </si>
  <si>
    <t>Information service activities</t>
  </si>
  <si>
    <t>Libraries, archives, museums and other cultural activities</t>
  </si>
  <si>
    <t>Gambling and betting activities</t>
  </si>
  <si>
    <t>Water collection, treatment and supply</t>
  </si>
  <si>
    <t>Manufacture of computer, electronic and optical products</t>
  </si>
  <si>
    <t>Office administrative, office support and other business support activities</t>
  </si>
  <si>
    <t>Security and investigation activities</t>
  </si>
  <si>
    <t>Manufacture of other transport equipment</t>
  </si>
  <si>
    <t>Activities of extraterritorial organisations and bodies</t>
  </si>
  <si>
    <t>Civil engineering</t>
  </si>
  <si>
    <t>Public administration and defence; compulsory social security</t>
  </si>
  <si>
    <t>Creative, arts and entertainment activities</t>
  </si>
  <si>
    <t>Manufacture of electrical equipment</t>
  </si>
  <si>
    <t>Electricity, gas, steam and air conditioning supply</t>
  </si>
  <si>
    <t>Financial service activities, except insurance and pension funding</t>
  </si>
  <si>
    <t>Activities of membership organisations</t>
  </si>
  <si>
    <t>Manufacture of basic pharmaceutical products and pharmaceutical preparations</t>
  </si>
  <si>
    <t>Programming and broadcasting activities</t>
  </si>
  <si>
    <t>Activities auxiliary to financial services and insurance activities</t>
  </si>
  <si>
    <t>Computer programming, consultancy and related activities</t>
  </si>
  <si>
    <t>Insurance, reinsurance and pension funding, except compulsory social security</t>
  </si>
  <si>
    <t>Publishing activities</t>
  </si>
  <si>
    <t>Other professional, scientific and technical activities</t>
  </si>
  <si>
    <t>Advertising and market research</t>
  </si>
  <si>
    <t>Activities of head offices; management consultancy activities</t>
  </si>
  <si>
    <t>Scientific research and development</t>
  </si>
  <si>
    <t>Architectural and engineering activities; technical testing and analysis</t>
  </si>
  <si>
    <t>Legal and accounting activities</t>
  </si>
  <si>
    <t>Motion picture, video and television programme production, sound recording and music publishing activities</t>
  </si>
  <si>
    <t>Less AI exposed ICT services</t>
  </si>
  <si>
    <t>More AI exposed ICT services</t>
  </si>
  <si>
    <t>Less AI exposed</t>
  </si>
  <si>
    <t>More AI exposed</t>
  </si>
  <si>
    <t>Mining of metal ores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</si>
  <si>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</si>
  <si>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</si>
  <si>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</si>
  <si>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</si>
  <si>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</si>
  <si>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</si>
  <si>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</si>
  <si>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</si>
  <si>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</si>
  <si>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Mining of coal and lignite</t>
  </si>
  <si>
    <t>Video and music activities</t>
  </si>
  <si>
    <t>Unknown SIC code</t>
  </si>
  <si>
    <t>Non-trading and dormant companies</t>
  </si>
  <si>
    <t>99</t>
  </si>
  <si>
    <t>99 99  Extraterritorial organisations</t>
  </si>
  <si>
    <t>98</t>
  </si>
  <si>
    <t>98 98  Undifferentiated goods</t>
  </si>
  <si>
    <t>97</t>
  </si>
  <si>
    <t>97 97  Domestic personnel</t>
  </si>
  <si>
    <t>96</t>
  </si>
  <si>
    <t>96 96  Other personal service activities</t>
  </si>
  <si>
    <t>95</t>
  </si>
  <si>
    <t>95 95  Repair of computers and other goods</t>
  </si>
  <si>
    <t>94</t>
  </si>
  <si>
    <t>94 94  Activities membership organisations</t>
  </si>
  <si>
    <t>93</t>
  </si>
  <si>
    <t>93 93  Sports, amusement, recreation</t>
  </si>
  <si>
    <t>92</t>
  </si>
  <si>
    <t>92 92  Gambling and betting activities</t>
  </si>
  <si>
    <t>91</t>
  </si>
  <si>
    <t>91 91  Libraries, archives, museums</t>
  </si>
  <si>
    <t>90</t>
  </si>
  <si>
    <t>90 90  Creative, arts and entertainment</t>
  </si>
  <si>
    <t>88</t>
  </si>
  <si>
    <t>88 88  Social work without accommodation</t>
  </si>
  <si>
    <t>87</t>
  </si>
  <si>
    <t>87 87  Residential care activities</t>
  </si>
  <si>
    <t>86</t>
  </si>
  <si>
    <t>86 86  Human health activities</t>
  </si>
  <si>
    <t>85</t>
  </si>
  <si>
    <t>85 85  Education</t>
  </si>
  <si>
    <t>84</t>
  </si>
  <si>
    <t>84 84  Public admin, defence, social sec</t>
  </si>
  <si>
    <t>82</t>
  </si>
  <si>
    <t>82 82  Office admin, support and other</t>
  </si>
  <si>
    <t>81</t>
  </si>
  <si>
    <t>81 81  Services to buildings and landscape</t>
  </si>
  <si>
    <t>80</t>
  </si>
  <si>
    <t>80 80  Security &amp; investigation activities</t>
  </si>
  <si>
    <t>79</t>
  </si>
  <si>
    <t>79 79  Travel, tour operator, reservation</t>
  </si>
  <si>
    <t>78</t>
  </si>
  <si>
    <t>78 78  Employment activities</t>
  </si>
  <si>
    <t>77</t>
  </si>
  <si>
    <t>77 77  Rental and leasing activities</t>
  </si>
  <si>
    <t>75</t>
  </si>
  <si>
    <t>75 75  Vetinary activities</t>
  </si>
  <si>
    <t>74</t>
  </si>
  <si>
    <t>74 74  Other prof, scientific and technical</t>
  </si>
  <si>
    <t>73</t>
  </si>
  <si>
    <t>73 73  Advertising and market research</t>
  </si>
  <si>
    <t>72</t>
  </si>
  <si>
    <t>72 72  Scientific research and development</t>
  </si>
  <si>
    <t>71</t>
  </si>
  <si>
    <t>71 71  Architerctural and engineering</t>
  </si>
  <si>
    <t>70</t>
  </si>
  <si>
    <t>70 70  Head offices; management consultancy</t>
  </si>
  <si>
    <t>69</t>
  </si>
  <si>
    <t>69 69  Legal and accounting activities</t>
  </si>
  <si>
    <t>68</t>
  </si>
  <si>
    <t>68 68  Real estate activities</t>
  </si>
  <si>
    <t>66</t>
  </si>
  <si>
    <t>66 66  Auxiliary to financial and insurance</t>
  </si>
  <si>
    <t>65</t>
  </si>
  <si>
    <t>65 65  Insurance, reinsurance and pension</t>
  </si>
  <si>
    <t>64</t>
  </si>
  <si>
    <t>64 64  Financial ex insurance and pension</t>
  </si>
  <si>
    <t>63</t>
  </si>
  <si>
    <t>63 63  Information service activities</t>
  </si>
  <si>
    <t>62</t>
  </si>
  <si>
    <t>62 62  Computer programming and consultancy</t>
  </si>
  <si>
    <t>61</t>
  </si>
  <si>
    <t>61 61  Telecommunications</t>
  </si>
  <si>
    <t>60</t>
  </si>
  <si>
    <t>60 60  Programming and broadcasting</t>
  </si>
  <si>
    <t>59</t>
  </si>
  <si>
    <t>59 59  Film, video, television sound record</t>
  </si>
  <si>
    <t>58</t>
  </si>
  <si>
    <t>58 58  Publishing activities</t>
  </si>
  <si>
    <t>56</t>
  </si>
  <si>
    <t>56 56  Food and beverage service activities</t>
  </si>
  <si>
    <t>55</t>
  </si>
  <si>
    <t>55 55  Accommodation</t>
  </si>
  <si>
    <t>53</t>
  </si>
  <si>
    <t>53 53  Postal and courier activities</t>
  </si>
  <si>
    <t>52</t>
  </si>
  <si>
    <t>52 52  Warehousing &amp; support for transport</t>
  </si>
  <si>
    <t>51</t>
  </si>
  <si>
    <t>51 51  Air transport</t>
  </si>
  <si>
    <t>50</t>
  </si>
  <si>
    <t>50 50  Water transport</t>
  </si>
  <si>
    <t>49</t>
  </si>
  <si>
    <t>49 49  Land transport inc via pipelines</t>
  </si>
  <si>
    <t>47</t>
  </si>
  <si>
    <t>47 47  Retail trade, except vehicles</t>
  </si>
  <si>
    <t>46</t>
  </si>
  <si>
    <t>46 46  Wholesale trade, except vehicles</t>
  </si>
  <si>
    <t>45</t>
  </si>
  <si>
    <t>45 45  Wholesale retail trade repair vehcls</t>
  </si>
  <si>
    <t>43</t>
  </si>
  <si>
    <t>43 43  Specialised construction activities</t>
  </si>
  <si>
    <t>42</t>
  </si>
  <si>
    <t>42 42  Civil engineering</t>
  </si>
  <si>
    <t>41</t>
  </si>
  <si>
    <t>41 41  Construction of buildings</t>
  </si>
  <si>
    <t>39</t>
  </si>
  <si>
    <t>39 39  Remediation &amp; other waste managmnt</t>
  </si>
  <si>
    <t>38</t>
  </si>
  <si>
    <t>38 38  Waste collectn, treatment, disposal</t>
  </si>
  <si>
    <t>37</t>
  </si>
  <si>
    <t>37 37  Sewerage</t>
  </si>
  <si>
    <t>36</t>
  </si>
  <si>
    <t>36 36  Water collectn, treatment &amp; supply</t>
  </si>
  <si>
    <t>35</t>
  </si>
  <si>
    <t>35 35  Electricity, gas and air cond supply</t>
  </si>
  <si>
    <t>33</t>
  </si>
  <si>
    <t>33 33  Repair and installation of machinery</t>
  </si>
  <si>
    <t>32</t>
  </si>
  <si>
    <t>32 32  Other manufacturing</t>
  </si>
  <si>
    <t>31</t>
  </si>
  <si>
    <t>31 31  Manufacture of furniture</t>
  </si>
  <si>
    <t>30</t>
  </si>
  <si>
    <t>30 30  Manufacture of other transport</t>
  </si>
  <si>
    <t>29</t>
  </si>
  <si>
    <t>29 29  Manuf vehicles and trailers</t>
  </si>
  <si>
    <t>28</t>
  </si>
  <si>
    <t>28 28  Manuf of machinery n.e.c.</t>
  </si>
  <si>
    <t>27</t>
  </si>
  <si>
    <t>27 27  Manufacture of electrical equipment</t>
  </si>
  <si>
    <t>26</t>
  </si>
  <si>
    <t>26 26  Manuf computr, electronic &amp; optical</t>
  </si>
  <si>
    <t>25</t>
  </si>
  <si>
    <t>25 25  Manuf fab metal prods, ex machinery</t>
  </si>
  <si>
    <t>24</t>
  </si>
  <si>
    <t>24 24  Manufacture of basic metals</t>
  </si>
  <si>
    <t>23</t>
  </si>
  <si>
    <t>23 23  Manuf non-metallic mineral products</t>
  </si>
  <si>
    <t>22</t>
  </si>
  <si>
    <t>22 22  Manufacture rubber plastic products</t>
  </si>
  <si>
    <t>21</t>
  </si>
  <si>
    <t>21 21  Manufacture of pharmaceuticals</t>
  </si>
  <si>
    <t>20</t>
  </si>
  <si>
    <t>20 20  Manufacture of chemicals</t>
  </si>
  <si>
    <t>19</t>
  </si>
  <si>
    <t>19 19  Manufacture of coke &amp; refined petrol</t>
  </si>
  <si>
    <t>18</t>
  </si>
  <si>
    <t>18 18  Printing and recorded media</t>
  </si>
  <si>
    <t>17</t>
  </si>
  <si>
    <t>17 17  Manufacture paper &amp; paper products</t>
  </si>
  <si>
    <t>16</t>
  </si>
  <si>
    <t>16 16  Manufacture wood and wood products</t>
  </si>
  <si>
    <t>15</t>
  </si>
  <si>
    <t>15 15  Manufacture of leather and related</t>
  </si>
  <si>
    <t>14</t>
  </si>
  <si>
    <t>14 14  Manufacture of wearing apparel</t>
  </si>
  <si>
    <t>13</t>
  </si>
  <si>
    <t>13 13  Manufacture of textiles</t>
  </si>
  <si>
    <t>12</t>
  </si>
  <si>
    <t>12 12  Manufacture of tobacco products</t>
  </si>
  <si>
    <t>11</t>
  </si>
  <si>
    <t>11 11  Manufacture of beverages</t>
  </si>
  <si>
    <t>10</t>
  </si>
  <si>
    <t>10 10  Manufacture of food products</t>
  </si>
  <si>
    <t>09</t>
  </si>
  <si>
    <t>9 09  Mining support service activities</t>
  </si>
  <si>
    <t>08</t>
  </si>
  <si>
    <t>8 08  Other mining and quarrying</t>
  </si>
  <si>
    <t>07</t>
  </si>
  <si>
    <t>7 07  Mining of metal ores</t>
  </si>
  <si>
    <t>06</t>
  </si>
  <si>
    <t>6 06  Extraction crude petroleum and gas</t>
  </si>
  <si>
    <t>05</t>
  </si>
  <si>
    <t>5 05  Mining of coal and lignite</t>
  </si>
  <si>
    <t>03</t>
  </si>
  <si>
    <t>3 03  Fishing and aquaculture</t>
  </si>
  <si>
    <t>02</t>
  </si>
  <si>
    <t>2 02  Forestry and logging</t>
  </si>
  <si>
    <t>01</t>
  </si>
  <si>
    <t>1 01  Crop, animal production, hunting</t>
  </si>
  <si>
    <t>2016</t>
  </si>
  <si>
    <t>Description</t>
  </si>
  <si>
    <t>Rising interest rates in the UK</t>
  </si>
  <si>
    <t>Cybersecurity threats</t>
  </si>
  <si>
    <t>Regulatory and policy changes in the UK
(e.g. NIC changes)</t>
  </si>
  <si>
    <t>Supply chain disruptions</t>
  </si>
  <si>
    <t>Labour shortages in key sectors</t>
  </si>
  <si>
    <t>Access to credit or financing</t>
  </si>
  <si>
    <t>Geopolitical tensions
(e.g., Ukraine, Middle East)</t>
  </si>
  <si>
    <t>Climate-related risks</t>
  </si>
  <si>
    <t>Regulatory changes in the UK</t>
  </si>
  <si>
    <t>Geopolitical tensions</t>
  </si>
  <si>
    <t>None of the risks listed above</t>
  </si>
  <si>
    <t>Other</t>
  </si>
  <si>
    <t>Regulatory changes in the UK (e.g. National insurance changes)</t>
  </si>
  <si>
    <t>Geopolitical tensions (e.g., Ukraine, Middle East)</t>
  </si>
  <si>
    <t>Other (please specify)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</si>
</sst>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.0_-;\-* #,##0.0_-;_-* &quot;-&quot;??_-;_-@_-"/>
    <numFmt numFmtId="167" formatCode="0.0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9" fontId="0" fillId="0" borderId="0" xfId="2" applyFont="1"/>
    <xf numFmtId="43" fontId="0" fillId="0" borderId="0" xfId="1" applyFont="1"/>
    <xf numFmtId="0" fontId="2" fillId="0" borderId="0" xfId="0" applyFont="1"/>
    <xf numFmtId="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3" fillId="0" borderId="0" xfId="3"/>
    <xf numFmtId="165" fontId="0" fillId="0" borderId="0" xfId="4" applyNumberFormat="1" applyFont="1"/>
    <xf numFmtId="164" fontId="0" fillId="0" borderId="0" xfId="5" applyNumberFormat="1" applyFont="1"/>
    <xf numFmtId="164" fontId="3" fillId="0" borderId="0" xfId="3" applyNumberFormat="1"/>
    <xf numFmtId="166" fontId="0" fillId="0" borderId="0" xfId="4" applyNumberFormat="1" applyFont="1"/>
    <xf numFmtId="167" fontId="3" fillId="0" borderId="0" xfId="3" applyNumberFormat="1"/>
    <xf numFmtId="165" fontId="3" fillId="0" borderId="0" xfId="3" applyNumberFormat="1"/>
    <xf numFmtId="3" fontId="3" fillId="0" borderId="0" xfId="3" applyNumberFormat="1"/>
    <xf numFmtId="3" fontId="4" fillId="0" borderId="0" xfId="3" applyNumberFormat="1" applyFont="1" applyAlignment="1">
      <alignment horizontal="right" vertical="center"/>
    </xf>
    <xf numFmtId="0" fontId="4" fillId="0" borderId="3" xfId="3" applyFont="1" applyBorder="1" applyAlignment="1">
      <alignment horizontal="right" vertical="center" wrapText="1"/>
    </xf>
    <xf numFmtId="0" fontId="0" fillId="0" borderId="0" xfId="0" applyAlignment="1">
      <alignment wrapText="1"/>
    </xf>
    <xf numFmtId="164" fontId="0" fillId="0" borderId="0" xfId="2" applyNumberFormat="1" applyFont="1"/>
  </cellXfs>
  <cellStyles count="6">
    <cellStyle name="Comma" xfId="1" builtinId="3"/>
    <cellStyle name="Comma 2" xfId="4" xr:uid="{552D1440-3789-4484-B35D-AB6381474885}"/>
    <cellStyle name="Normal" xfId="0" builtinId="0"/>
    <cellStyle name="Normal 2" xfId="3" xr:uid="{92CA3960-1DA1-4536-AD6F-E905FEEA98BC}"/>
    <cellStyle name="Percent" xfId="2" builtinId="5"/>
    <cellStyle name="Percent 2" xfId="5" xr:uid="{5371C30D-55DF-4BA8-A21C-2039625914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"/>
          <c:order val="1"/>
          <c:tx>
            <c:strRef>
              <c:f>'Chart 6'!$C$34</c:f>
              <c:strCache>
                <c:ptCount val="1"/>
                <c:pt idx="0">
                  <c:v>Yes, and more often than before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Metal</c:v>
                </c:pt>
                <c:pt idx="1">
                  <c:v>Automotive &amp; transport</c:v>
                </c:pt>
                <c:pt idx="2">
                  <c:v>Chemicals, energy &amp; plastics</c:v>
                </c:pt>
                <c:pt idx="3">
                  <c:v>Hospitality &amp; tourism</c:v>
                </c:pt>
                <c:pt idx="4">
                  <c:v>Paper &amp; wood</c:v>
                </c:pt>
                <c:pt idx="5">
                  <c:v>Retail &amp; wholesale</c:v>
                </c:pt>
                <c:pt idx="6">
                  <c:v>Business services</c:v>
                </c:pt>
                <c:pt idx="7">
                  <c:v>ICT manufacturing</c:v>
                </c:pt>
                <c:pt idx="8">
                  <c:v>Construction</c:v>
                </c:pt>
                <c:pt idx="9">
                  <c:v>Financial services</c:v>
                </c:pt>
                <c:pt idx="10">
                  <c:v>ICT services</c:v>
                </c:pt>
                <c:pt idx="11">
                  <c:v>Other non-services</c:v>
                </c:pt>
                <c:pt idx="12">
                  <c:v>Other services</c:v>
                </c:pt>
                <c:pt idx="13">
                  <c:v>Pharmaceuticals &amp; healthcare</c:v>
                </c:pt>
              </c:strCache>
            </c:strRef>
          </c:cat>
          <c:val>
            <c:numRef>
              <c:f>'Chart 6'!$C$36:$C$49</c:f>
              <c:numCache>
                <c:formatCode>0%</c:formatCode>
                <c:ptCount val="14"/>
                <c:pt idx="0">
                  <c:v>0.7</c:v>
                </c:pt>
                <c:pt idx="1">
                  <c:v>0.60606060606060608</c:v>
                </c:pt>
                <c:pt idx="2">
                  <c:v>0.4375</c:v>
                </c:pt>
                <c:pt idx="3">
                  <c:v>0.53333333333333333</c:v>
                </c:pt>
                <c:pt idx="4">
                  <c:v>0.69230769230769229</c:v>
                </c:pt>
                <c:pt idx="5">
                  <c:v>0.30769230769230771</c:v>
                </c:pt>
                <c:pt idx="6">
                  <c:v>0.40909090909090912</c:v>
                </c:pt>
                <c:pt idx="7">
                  <c:v>0.54545454545454541</c:v>
                </c:pt>
                <c:pt idx="8">
                  <c:v>0.49019607843137253</c:v>
                </c:pt>
                <c:pt idx="9">
                  <c:v>0.48113207547169812</c:v>
                </c:pt>
                <c:pt idx="10">
                  <c:v>0.38823529411764707</c:v>
                </c:pt>
                <c:pt idx="11">
                  <c:v>0.42105263157894735</c:v>
                </c:pt>
                <c:pt idx="12">
                  <c:v>0.46153846153846156</c:v>
                </c:pt>
                <c:pt idx="1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1C-4186-B2BF-8DB3C0A5CB64}"/>
            </c:ext>
          </c:extLst>
        </c:ser>
        <c:ser>
          <c:idx val="2"/>
          <c:order val="2"/>
          <c:tx>
            <c:strRef>
              <c:f>'Chart 6'!$D$34</c:f>
              <c:strCache>
                <c:ptCount val="1"/>
                <c:pt idx="0">
                  <c:v>Yes, as often as before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Metal</c:v>
                </c:pt>
                <c:pt idx="1">
                  <c:v>Automotive &amp; transport</c:v>
                </c:pt>
                <c:pt idx="2">
                  <c:v>Chemicals, energy &amp; plastics</c:v>
                </c:pt>
                <c:pt idx="3">
                  <c:v>Hospitality &amp; tourism</c:v>
                </c:pt>
                <c:pt idx="4">
                  <c:v>Paper &amp; wood</c:v>
                </c:pt>
                <c:pt idx="5">
                  <c:v>Retail &amp; wholesale</c:v>
                </c:pt>
                <c:pt idx="6">
                  <c:v>Business services</c:v>
                </c:pt>
                <c:pt idx="7">
                  <c:v>ICT manufacturing</c:v>
                </c:pt>
                <c:pt idx="8">
                  <c:v>Construction</c:v>
                </c:pt>
                <c:pt idx="9">
                  <c:v>Financial services</c:v>
                </c:pt>
                <c:pt idx="10">
                  <c:v>ICT services</c:v>
                </c:pt>
                <c:pt idx="11">
                  <c:v>Other non-services</c:v>
                </c:pt>
                <c:pt idx="12">
                  <c:v>Other services</c:v>
                </c:pt>
                <c:pt idx="13">
                  <c:v>Pharmaceuticals &amp; healthcare</c:v>
                </c:pt>
              </c:strCache>
            </c:strRef>
          </c:cat>
          <c:val>
            <c:numRef>
              <c:f>'Chart 6'!$D$36:$D$49</c:f>
              <c:numCache>
                <c:formatCode>0%</c:formatCode>
                <c:ptCount val="14"/>
                <c:pt idx="0">
                  <c:v>0.2</c:v>
                </c:pt>
                <c:pt idx="1">
                  <c:v>0.30303030303030304</c:v>
                </c:pt>
                <c:pt idx="2">
                  <c:v>0.34375</c:v>
                </c:pt>
                <c:pt idx="3">
                  <c:v>0.26666666666666666</c:v>
                </c:pt>
                <c:pt idx="4">
                  <c:v>0.15384615384615385</c:v>
                </c:pt>
                <c:pt idx="5">
                  <c:v>0.46153846153846156</c:v>
                </c:pt>
                <c:pt idx="6">
                  <c:v>0.31818181818181818</c:v>
                </c:pt>
                <c:pt idx="7">
                  <c:v>0.27272727272727271</c:v>
                </c:pt>
                <c:pt idx="8">
                  <c:v>0.29411764705882354</c:v>
                </c:pt>
                <c:pt idx="9">
                  <c:v>0.24528301886792453</c:v>
                </c:pt>
                <c:pt idx="10">
                  <c:v>0.25882352941176473</c:v>
                </c:pt>
                <c:pt idx="11">
                  <c:v>0.26315789473684209</c:v>
                </c:pt>
                <c:pt idx="12">
                  <c:v>0.30769230769230771</c:v>
                </c:pt>
                <c:pt idx="1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1C-4186-B2BF-8DB3C0A5CB64}"/>
            </c:ext>
          </c:extLst>
        </c:ser>
        <c:ser>
          <c:idx val="3"/>
          <c:order val="3"/>
          <c:tx>
            <c:strRef>
              <c:f>'Chart 6'!$E$34</c:f>
              <c:strCache>
                <c:ptCount val="1"/>
                <c:pt idx="0">
                  <c:v>Yes, but less often than before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Metal</c:v>
                </c:pt>
                <c:pt idx="1">
                  <c:v>Automotive &amp; transport</c:v>
                </c:pt>
                <c:pt idx="2">
                  <c:v>Chemicals, energy &amp; plastics</c:v>
                </c:pt>
                <c:pt idx="3">
                  <c:v>Hospitality &amp; tourism</c:v>
                </c:pt>
                <c:pt idx="4">
                  <c:v>Paper &amp; wood</c:v>
                </c:pt>
                <c:pt idx="5">
                  <c:v>Retail &amp; wholesale</c:v>
                </c:pt>
                <c:pt idx="6">
                  <c:v>Business services</c:v>
                </c:pt>
                <c:pt idx="7">
                  <c:v>ICT manufacturing</c:v>
                </c:pt>
                <c:pt idx="8">
                  <c:v>Construction</c:v>
                </c:pt>
                <c:pt idx="9">
                  <c:v>Financial services</c:v>
                </c:pt>
                <c:pt idx="10">
                  <c:v>ICT services</c:v>
                </c:pt>
                <c:pt idx="11">
                  <c:v>Other non-services</c:v>
                </c:pt>
                <c:pt idx="12">
                  <c:v>Other services</c:v>
                </c:pt>
                <c:pt idx="13">
                  <c:v>Pharmaceuticals &amp; healthcare</c:v>
                </c:pt>
              </c:strCache>
            </c:strRef>
          </c:cat>
          <c:val>
            <c:numRef>
              <c:f>'Chart 6'!$E$36:$E$49</c:f>
              <c:numCache>
                <c:formatCode>0%</c:formatCode>
                <c:ptCount val="14"/>
                <c:pt idx="0">
                  <c:v>0.1</c:v>
                </c:pt>
                <c:pt idx="1">
                  <c:v>6.0606060606060608E-2</c:v>
                </c:pt>
                <c:pt idx="2">
                  <c:v>0.1875</c:v>
                </c:pt>
                <c:pt idx="3">
                  <c:v>0.13333333333333333</c:v>
                </c:pt>
                <c:pt idx="4">
                  <c:v>7.6923076923076927E-2</c:v>
                </c:pt>
                <c:pt idx="5">
                  <c:v>0.15384615384615385</c:v>
                </c:pt>
                <c:pt idx="6">
                  <c:v>0.18181818181818182</c:v>
                </c:pt>
                <c:pt idx="7">
                  <c:v>9.0909090909090912E-2</c:v>
                </c:pt>
                <c:pt idx="8">
                  <c:v>0.11764705882352941</c:v>
                </c:pt>
                <c:pt idx="9">
                  <c:v>0.16981132075471697</c:v>
                </c:pt>
                <c:pt idx="10">
                  <c:v>0.21176470588235294</c:v>
                </c:pt>
                <c:pt idx="11">
                  <c:v>0.10526315789473684</c:v>
                </c:pt>
                <c:pt idx="12">
                  <c:v>0</c:v>
                </c:pt>
                <c:pt idx="13">
                  <c:v>0.13333333333333333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1C-4186-B2BF-8DB3C0A5C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39334048"/>
        <c:axId val="21393326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'Chart 6'!$B$34</c15:sqref>
                        </c15:formulaRef>
                      </c:ext>
                    </c:extLst>
                    <c:strCache>
                      <c:ptCount val="1"/>
                      <c:pt idx="0">
                        <c:v>No, I haven't noticed any late payments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'Chart 6'!$A$36:$A$49</c15:sqref>
                        </c15:formulaRef>
                      </c:ext>
                    </c:extLst>
                    <c:strCache>
                      <c:ptCount val="14"/>
                      <c:pt idx="0">
                        <c:v>Metal</c:v>
                      </c:pt>
                      <c:pt idx="1">
                        <c:v>Automotive &amp; transport</c:v>
                      </c:pt>
                      <c:pt idx="2">
                        <c:v>Chemicals, energy &amp; plastics</c:v>
                      </c:pt>
                      <c:pt idx="3">
                        <c:v>Hospitality &amp; tourism</c:v>
                      </c:pt>
                      <c:pt idx="4">
                        <c:v>Paper &amp; wood</c:v>
                      </c:pt>
                      <c:pt idx="5">
                        <c:v>Retail &amp; wholesale</c:v>
                      </c:pt>
                      <c:pt idx="6">
                        <c:v>Business services</c:v>
                      </c:pt>
                      <c:pt idx="7">
                        <c:v>ICT manufacturing</c:v>
                      </c:pt>
                      <c:pt idx="8">
                        <c:v>Construction</c:v>
                      </c:pt>
                      <c:pt idx="9">
                        <c:v>Financial services</c:v>
                      </c:pt>
                      <c:pt idx="10">
                        <c:v>ICT services</c:v>
                      </c:pt>
                      <c:pt idx="11">
                        <c:v>Other non-services</c:v>
                      </c:pt>
                      <c:pt idx="12">
                        <c:v>Other services</c:v>
                      </c:pt>
                      <c:pt idx="13">
                        <c:v>Pharmaceuticals &amp; healthcare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'Chart 6'!$B$36:$B$49</c15:sqref>
                        </c15:formulaRef>
                      </c:ext>
                    </c:extLst>
                    <c:numCache>
                      <c:formatCode>0%</c:formatCode>
                      <c:ptCount val="14"/>
                      <c:pt idx="0">
                        <c:v>0</c:v>
                      </c:pt>
                      <c:pt idx="1">
                        <c:v>3.0303030303030304E-2</c:v>
                      </c:pt>
                      <c:pt idx="2">
                        <c:v>3.125E-2</c:v>
                      </c:pt>
                      <c:pt idx="3">
                        <c:v>6.6666666666666666E-2</c:v>
                      </c:pt>
                      <c:pt idx="4">
                        <c:v>7.6923076923076927E-2</c:v>
                      </c:pt>
                      <c:pt idx="5">
                        <c:v>7.6923076923076927E-2</c:v>
                      </c:pt>
                      <c:pt idx="6">
                        <c:v>9.0909090909090912E-2</c:v>
                      </c:pt>
                      <c:pt idx="7">
                        <c:v>9.0909090909090912E-2</c:v>
                      </c:pt>
                      <c:pt idx="8">
                        <c:v>9.8039215686274508E-2</c:v>
                      </c:pt>
                      <c:pt idx="9">
                        <c:v>0.10377358490566038</c:v>
                      </c:pt>
                      <c:pt idx="10">
                        <c:v>0.14117647058823529</c:v>
                      </c:pt>
                      <c:pt idx="11">
                        <c:v>0.21052631578947367</c:v>
                      </c:pt>
                      <c:pt idx="12">
                        <c:v>0.23076923076923078</c:v>
                      </c:pt>
                      <c:pt idx="13">
                        <c:v>0.23333333333333334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611C-4186-B2BF-8DB3C0A5CB64}"/>
                  </c:ext>
                </c:extLst>
              </c15:ser>
            </c15:filteredBarSeries>
          </c:ext>
        </c:extLst>
      </c:barChart>
      <c:catAx>
        <c:axId val="21393340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206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9332608"/>
        <c:crosses val="autoZero"/>
        <c:auto val="1"/>
        <c:lblAlgn val="ctr"/>
        <c:lblOffset val="100"/>
        <c:noMultiLvlLbl val="0"/>
      </c:catAx>
      <c:valAx>
        <c:axId val="2139332608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933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'Chart 12'!$I$97:$R$97</c:f>
              <c:numCache>
                <c:formatCode>_-* #,##0.0_-;\-* #,##0.0_-;_-* "-"??_-;_-@_-</c:formatCode>
                <c:ptCount val="10"/>
                <c:pt idx="1">
                  <c:v>97.323049001814894</c:v>
                </c:pt>
                <c:pt idx="2">
                  <c:v>101.13430127041742</c:v>
                </c:pt>
                <c:pt idx="3">
                  <c:v>101.5426497277677</c:v>
                </c:pt>
                <c:pt idx="4">
                  <c:v>77.450090744101644</c:v>
                </c:pt>
                <c:pt idx="5">
                  <c:v>102.49546279491835</c:v>
                </c:pt>
                <c:pt idx="6">
                  <c:v>146.59709618874774</c:v>
                </c:pt>
                <c:pt idx="7">
                  <c:v>160.07259528130672</c:v>
                </c:pt>
                <c:pt idx="8">
                  <c:v>172.18693284936478</c:v>
                </c:pt>
                <c:pt idx="9">
                  <c:v>170.68965517241381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B8-4E47-9CDA-83F21CA62B1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'Chart 12'!$I$98:$R$98</c:f>
              <c:numCache>
                <c:formatCode>_-* #,##0.0_-;\-* #,##0.0_-;_-* "-"??_-;_-@_-</c:formatCode>
                <c:ptCount val="10"/>
                <c:pt idx="1">
                  <c:v>91.967213114754102</c:v>
                </c:pt>
                <c:pt idx="2">
                  <c:v>105.24590163934427</c:v>
                </c:pt>
                <c:pt idx="3">
                  <c:v>102.78688524590163</c:v>
                </c:pt>
                <c:pt idx="4">
                  <c:v>69.344262295081961</c:v>
                </c:pt>
                <c:pt idx="5">
                  <c:v>91.475409836065566</c:v>
                </c:pt>
                <c:pt idx="6">
                  <c:v>127.37704918032786</c:v>
                </c:pt>
                <c:pt idx="7">
                  <c:v>134.26229508196721</c:v>
                </c:pt>
                <c:pt idx="8">
                  <c:v>145.57377049180326</c:v>
                </c:pt>
                <c:pt idx="9">
                  <c:v>139.67213114754097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B8-4E47-9CDA-83F21CA62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6361744"/>
        <c:axId val="995370832"/>
      </c:lineChart>
      <c:catAx>
        <c:axId val="41636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5370832"/>
        <c:crosses val="autoZero"/>
        <c:auto val="1"/>
        <c:lblAlgn val="ctr"/>
        <c:lblOffset val="100"/>
        <c:noMultiLvlLbl val="0"/>
      </c:catAx>
      <c:valAx>
        <c:axId val="99537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61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97496742321512E-2"/>
          <c:y val="3.365105517857702E-2"/>
          <c:w val="0.87715188524103316"/>
          <c:h val="0.84530679789855545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3942823089533618"/>
                  <c:y val="3.2075573958852729E-2"/>
                </c:manualLayout>
              </c:layout>
              <c:tx>
                <c:rich>
                  <a:bodyPr/>
                  <a:lstStyle/>
                  <a:p>
                    <a:fld id="{051EFC57-55F7-4CAB-8BB7-8A67F077561D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10918937803684"/>
                      <c:h val="4.579602691120890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D04E-4950-ABDC-49B1F10D78A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A49A08-C26B-4C6D-824A-7C039ECD10AC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D04E-4950-ABDC-49B1F10D78A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D55A9EB-5079-4D50-B527-4130D74177AE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013364782850677"/>
                      <c:h val="9.46512406568338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04E-4950-ABDC-49B1F10D78A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455835A-1040-4D5A-A33C-6FF6F26F16EB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04E-4950-ABDC-49B1F10D78A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D5C3270-3946-4E4E-B7E2-D715D542BD85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04E-4950-ABDC-49B1F10D78A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3DE650A-A43E-4459-843F-3E4F6ACE4ADE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04E-4950-ABDC-49B1F10D78A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04E-4950-ABDC-49B1F10D78A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04E-4950-ABDC-49B1F10D78A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04E-4950-ABDC-49B1F10D78A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04E-4950-ABDC-49B1F10D78A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D458A42-E770-48A4-9E78-B6EA2D08D8F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D04E-4950-ABDC-49B1F10D78A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BC61F91-670E-498B-9E84-BE5CE7AFB233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04E-4950-ABDC-49B1F10D78A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530CDF6-8FD4-43F2-AF1A-05A0C1C7EF3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D04E-4950-ABDC-49B1F10D78A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49F487FC-3DBB-44AA-8F31-AF5B7EDBF2F7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D04E-4950-ABDC-49B1F10D78A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0330FAC-B8B9-4D9B-AC38-2C29804C7456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D04E-4950-ABDC-49B1F10D78A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DE4C3EE1-C52B-4463-B7A2-A7D605617E60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32414457186632"/>
                      <c:h val="0.1772035178239787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D04E-4950-ABDC-49B1F10D78A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1AE0D9E-50C7-4731-B3B1-8DE0C4608D97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D04E-4950-ABDC-49B1F10D78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'Chart 12'!$AG$96:$AG$112</c:f>
              <c:numCache>
                <c:formatCode>0.0%</c:formatCode>
                <c:ptCount val="17"/>
                <c:pt idx="0">
                  <c:v>0.13742755697630579</c:v>
                </c:pt>
                <c:pt idx="1">
                  <c:v>0.15121227329940531</c:v>
                </c:pt>
                <c:pt idx="2">
                  <c:v>0.12979106280860225</c:v>
                </c:pt>
                <c:pt idx="3">
                  <c:v>0.10743036996839993</c:v>
                </c:pt>
                <c:pt idx="4">
                  <c:v>0.13066959133530298</c:v>
                </c:pt>
                <c:pt idx="5">
                  <c:v>0.10909197013812905</c:v>
                </c:pt>
                <c:pt idx="10">
                  <c:v>0.14970014650959659</c:v>
                </c:pt>
                <c:pt idx="11">
                  <c:v>0.14308225837777722</c:v>
                </c:pt>
                <c:pt idx="12">
                  <c:v>0.14603706398690344</c:v>
                </c:pt>
                <c:pt idx="13">
                  <c:v>0.14410951160222341</c:v>
                </c:pt>
                <c:pt idx="14">
                  <c:v>0.14616603555477756</c:v>
                </c:pt>
                <c:pt idx="15">
                  <c:v>0.14251780228128808</c:v>
                </c:pt>
                <c:pt idx="16">
                  <c:v>6.538819540128335E-2</c:v>
                </c:pt>
              </c:numCache>
            </c:numRef>
          </c:xVal>
          <c:yVal>
            <c:numRef>
              <c:f>'Chart 12'!$AH$96:$AH$112</c:f>
              <c:numCache>
                <c:formatCode>0.0%</c:formatCode>
                <c:ptCount val="17"/>
                <c:pt idx="0">
                  <c:v>0.10661667193407155</c:v>
                </c:pt>
                <c:pt idx="1">
                  <c:v>0.93029969885336727</c:v>
                </c:pt>
                <c:pt idx="2">
                  <c:v>0.15003693971236332</c:v>
                </c:pt>
                <c:pt idx="3">
                  <c:v>0.30148355799361098</c:v>
                </c:pt>
                <c:pt idx="4">
                  <c:v>1.2007904751253751</c:v>
                </c:pt>
                <c:pt idx="5">
                  <c:v>0.59797518455216958</c:v>
                </c:pt>
                <c:pt idx="10">
                  <c:v>0.3909751040761128</c:v>
                </c:pt>
                <c:pt idx="11">
                  <c:v>0.80949414908817996</c:v>
                </c:pt>
                <c:pt idx="12">
                  <c:v>1.3137378387584386</c:v>
                </c:pt>
                <c:pt idx="13">
                  <c:v>1.4002890992449153</c:v>
                </c:pt>
                <c:pt idx="14">
                  <c:v>0.31722938940908707</c:v>
                </c:pt>
                <c:pt idx="15">
                  <c:v>0.61151196238200134</c:v>
                </c:pt>
                <c:pt idx="16">
                  <c:v>0.50386081239864267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'Chart 12'!$AF$96:$AF$112</c15:f>
                <c15:dlblRangeCache>
                  <c:ptCount val="17"/>
                  <c:pt idx="0">
                    <c:v>Publishing activities</c:v>
                  </c:pt>
                  <c:pt idx="1">
                    <c:v>Video and music activities</c:v>
                  </c:pt>
                  <c:pt idx="2">
                    <c:v>Programming and broadcasting activities</c:v>
                  </c:pt>
                  <c:pt idx="3">
                    <c:v>Telecommunications</c:v>
                  </c:pt>
                  <c:pt idx="4">
                    <c:v>Computer programming, consultancy and related activities</c:v>
                  </c:pt>
                  <c:pt idx="5">
                    <c:v>Information service activities</c:v>
                  </c:pt>
                  <c:pt idx="10">
                    <c:v>Legal and accounting activities</c:v>
                  </c:pt>
                  <c:pt idx="11">
                    <c:v>Activities of head offices; management consultancy activities</c:v>
                  </c:pt>
                  <c:pt idx="12">
                    <c:v>Architectural and engineering activities; technical testing and analysis</c:v>
                  </c:pt>
                  <c:pt idx="13">
                    <c:v>Scientific research and development</c:v>
                  </c:pt>
                  <c:pt idx="14">
                    <c:v>Advertising and market research</c:v>
                  </c:pt>
                  <c:pt idx="15">
                    <c:v>Other professional, scientific and technical activities</c:v>
                  </c:pt>
                  <c:pt idx="16">
                    <c:v>Veterinary activities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D04E-4950-ABDC-49B1F10D7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5498703"/>
        <c:axId val="761067663"/>
      </c:scatterChart>
      <c:valAx>
        <c:axId val="765498703"/>
        <c:scaling>
          <c:orientation val="minMax"/>
          <c:min val="5.000000000000001E-2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1067663"/>
        <c:crosses val="autoZero"/>
        <c:crossBetween val="midCat"/>
      </c:valAx>
      <c:valAx>
        <c:axId val="761067663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5498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16'!$D$19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16'!$C$20:$C$27</c:f>
              <c:strCache>
                <c:ptCount val="8"/>
                <c:pt idx="0">
                  <c:v>Rising interest rates in the UK</c:v>
                </c:pt>
                <c:pt idx="1">
                  <c:v>Supply chain disruptions</c:v>
                </c:pt>
                <c:pt idx="2">
                  <c:v>Cybersecurity threats</c:v>
                </c:pt>
                <c:pt idx="3">
                  <c:v>Regulatory changes in the UK</c:v>
                </c:pt>
                <c:pt idx="4">
                  <c:v>Geopolitical tensions</c:v>
                </c:pt>
                <c:pt idx="5">
                  <c:v>Labour shortages in key sectors</c:v>
                </c:pt>
                <c:pt idx="6">
                  <c:v>Access to credit or financing</c:v>
                </c:pt>
                <c:pt idx="7">
                  <c:v>Climate-related risks</c:v>
                </c:pt>
              </c:strCache>
            </c:strRef>
          </c:cat>
          <c:val>
            <c:numRef>
              <c:f>'Chart 16'!$D$20:$D$27</c:f>
              <c:numCache>
                <c:formatCode>0%</c:formatCode>
                <c:ptCount val="8"/>
                <c:pt idx="0">
                  <c:v>0.48355263157894735</c:v>
                </c:pt>
                <c:pt idx="1">
                  <c:v>0.32894736842105265</c:v>
                </c:pt>
                <c:pt idx="2">
                  <c:v>0.31414473684210525</c:v>
                </c:pt>
                <c:pt idx="3">
                  <c:v>0.3125</c:v>
                </c:pt>
                <c:pt idx="4">
                  <c:v>0.28289473684210525</c:v>
                </c:pt>
                <c:pt idx="5">
                  <c:v>0.22203947368421054</c:v>
                </c:pt>
                <c:pt idx="6">
                  <c:v>0.17763157894736842</c:v>
                </c:pt>
                <c:pt idx="7">
                  <c:v>0.14967105263157895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2-4A05-89FF-FD687C6B9F64}"/>
            </c:ext>
          </c:extLst>
        </c:ser>
        <c:ser>
          <c:idx val="1"/>
          <c:order val="1"/>
          <c:tx>
            <c:strRef>
              <c:f>'Chart 16'!$E$19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2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16'!$C$20:$C$27</c:f>
              <c:strCache>
                <c:ptCount val="8"/>
                <c:pt idx="0">
                  <c:v>Rising interest rates in the UK</c:v>
                </c:pt>
                <c:pt idx="1">
                  <c:v>Supply chain disruptions</c:v>
                </c:pt>
                <c:pt idx="2">
                  <c:v>Cybersecurity threats</c:v>
                </c:pt>
                <c:pt idx="3">
                  <c:v>Regulatory changes in the UK</c:v>
                </c:pt>
                <c:pt idx="4">
                  <c:v>Geopolitical tensions</c:v>
                </c:pt>
                <c:pt idx="5">
                  <c:v>Labour shortages in key sectors</c:v>
                </c:pt>
                <c:pt idx="6">
                  <c:v>Access to credit or financing</c:v>
                </c:pt>
                <c:pt idx="7">
                  <c:v>Climate-related risks</c:v>
                </c:pt>
              </c:strCache>
            </c:strRef>
          </c:cat>
          <c:val>
            <c:numRef>
              <c:f>'Chart 16'!$E$20:$E$27</c:f>
              <c:numCache>
                <c:formatCode>0%</c:formatCode>
                <c:ptCount val="8"/>
                <c:pt idx="0">
                  <c:v>0.4148148148148148</c:v>
                </c:pt>
                <c:pt idx="1">
                  <c:v>0.34074074074074073</c:v>
                </c:pt>
                <c:pt idx="2">
                  <c:v>0.37777777777777777</c:v>
                </c:pt>
                <c:pt idx="3">
                  <c:v>0.3037037037037037</c:v>
                </c:pt>
                <c:pt idx="4">
                  <c:v>0.27407407407407408</c:v>
                </c:pt>
                <c:pt idx="5">
                  <c:v>0.2814814814814815</c:v>
                </c:pt>
                <c:pt idx="6">
                  <c:v>0.24444444444444444</c:v>
                </c:pt>
                <c:pt idx="7">
                  <c:v>0.11851851851851852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62-4A05-89FF-FD687C6B9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4480352"/>
        <c:axId val="1084477472"/>
      </c:barChart>
      <c:catAx>
        <c:axId val="1084480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84477472"/>
        <c:crosses val="autoZero"/>
        <c:auto val="1"/>
        <c:lblAlgn val="ctr"/>
        <c:lblOffset val="100"/>
        <c:noMultiLvlLbl val="0"/>
      </c:catAx>
      <c:valAx>
        <c:axId val="1084477472"/>
        <c:scaling>
          <c:orientation val="minMax"/>
          <c:max val="0.5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8448035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559434</xdr:colOff>
      <xdr:row>0</xdr:row>
      <xdr:rowOff>142693</xdr:rowOff>
    </xdr:from>
    <xdr:to>
      <xdr:col>23</xdr:col>
      <xdr:colOff>298554</xdr:colOff>
      <xdr:row>30</xdr:row>
      <xdr:rowOff>15403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67FC06C1-3B11-4DF4-B77D-001CB408F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123190</xdr:colOff>
      <xdr:row>100</xdr:row>
      <xdr:rowOff>104774</xdr:rowOff>
    </xdr:from>
    <xdr:to>
      <xdr:col>14</xdr:col>
      <xdr:colOff>313690</xdr:colOff>
      <xdr:row>114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3CA72D-0F89-45E9-8A56-AA8125C042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609806</xdr:colOff>
      <xdr:row>93</xdr:row>
      <xdr:rowOff>36617</xdr:rowOff>
    </xdr:from>
    <xdr:to>
      <xdr:col>49</xdr:col>
      <xdr:colOff>572557</xdr:colOff>
      <xdr:row>114</xdr:row>
      <xdr:rowOff>187547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E586FF-0BCA-4D5D-BAF3-05B58A5F1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0.49613</cdr:x>
      <cdr:y>0.92862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A8F817C-1764-820C-01D1-FFA6F00BAF37}"/>
            </a:ext>
          </a:extLst>
        </cdr:cNvPr>
        <cdr:cNvSpPr txBox="1"/>
      </cdr:nvSpPr>
      <cdr:spPr>
        <a:xfrm xmlns:a="http://schemas.openxmlformats.org/drawingml/2006/main">
          <a:off x="4274825" y="3866728"/>
          <a:ext cx="4318000" cy="2963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r"/>
          <a:r>
            <a:rPr lang="en-GB" sz="900" i="1" kern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Share</a:t>
          </a:r>
          <a:r>
            <a:rPr lang="en-GB" sz="900" i="1" kern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of tasks that can be performed by AI in sector →</a:t>
          </a:r>
          <a:endParaRPr lang="en-GB" sz="900" i="1" kern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0.03458</cdr:x>
      <cdr:y>0.71218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AA23D30-64D4-CE96-022D-6D3F1EE07F69}"/>
            </a:ext>
          </a:extLst>
        </cdr:cNvPr>
        <cdr:cNvSpPr txBox="1"/>
      </cdr:nvSpPr>
      <cdr:spPr>
        <a:xfrm xmlns:a="http://schemas.openxmlformats.org/drawingml/2006/main" rot="16200000">
          <a:off x="-1330114" y="1330114"/>
          <a:ext cx="2956561" cy="2963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900" i="1" kern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Increase in insolvency ratio from 2017-19</a:t>
          </a:r>
          <a:r>
            <a:rPr lang="en-GB" sz="900" i="1" kern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 2023-25 →</a:t>
          </a:r>
          <a:endParaRPr lang="en-GB" sz="900" i="1" kern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60024</xdr:colOff>
      <xdr:row>4</xdr:row>
      <xdr:rowOff>37465</xdr:rowOff>
    </xdr:from>
    <xdr:to>
      <xdr:col>19</xdr:col>
      <xdr:colOff>199202</xdr:colOff>
      <xdr:row>20</xdr:row>
      <xdr:rowOff>91966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E94EBD-40E0-4E56-8208-4C2BAC989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United%20Kingdom\2026\Charts%20UK%20Payment%20Survey%202026%20FINAL.xlsx" TargetMode="External"/><Relationship Id="rId1" Type="http://schemas.openxmlformats.org/officeDocument/2006/relationships/externalLinkPath" Target="file:///V:\Economic%20Research\2%20-%20PUBLICATIONS\7%20-%20PAYMENT%20SURVEYS\United%20Kingdom\2026\Charts%20UK%20Payment%20Survey%202026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1"/>
      <sheetName val="Chart 2"/>
      <sheetName val="Chart 3"/>
      <sheetName val="Chart 4"/>
      <sheetName val="Chart 5 1"/>
      <sheetName val="Chart 5 2"/>
      <sheetName val="Chart 6"/>
      <sheetName val="Chart 7"/>
      <sheetName val="Chart 8"/>
      <sheetName val="Chart 9"/>
      <sheetName val="Chart box"/>
      <sheetName val="Chart 10 11"/>
      <sheetName val="Chart 12"/>
      <sheetName val="Chart 13 15"/>
      <sheetName val="Chart 14"/>
      <sheetName val="Chart 16"/>
      <sheetName val="Appendix"/>
      <sheetName val="Sheet4"/>
      <sheetName val="Geo2"/>
      <sheetName val="AI2"/>
      <sheetName val="residual"/>
      <sheetName val="none"/>
    </sheetNames>
    <sheetDataSet>
      <sheetData sheetId="0"/>
      <sheetData sheetId="1"/>
      <sheetData sheetId="2"/>
      <sheetData sheetId="3"/>
      <sheetData sheetId="4"/>
      <sheetData sheetId="5"/>
      <sheetData sheetId="6">
        <row r="34">
          <cell r="B34" t="str">
            <v>No, I haven't noticed any late payments</v>
          </cell>
          <cell r="C34" t="str">
            <v>Yes, and more often than before</v>
          </cell>
          <cell r="D34" t="str">
            <v>Yes, as often as before</v>
          </cell>
          <cell r="E34" t="str">
            <v>Yes, but less often than before</v>
          </cell>
        </row>
        <row r="36">
          <cell r="A36" t="str">
            <v>Metal</v>
          </cell>
          <cell r="B36">
            <v>0</v>
          </cell>
          <cell r="C36">
            <v>0.7</v>
          </cell>
          <cell r="D36">
            <v>0.2</v>
          </cell>
          <cell r="E36">
            <v>0.1</v>
          </cell>
        </row>
        <row r="37">
          <cell r="A37" t="str">
            <v>Automotive &amp; transport</v>
          </cell>
          <cell r="B37">
            <v>3.0303030303030304E-2</v>
          </cell>
          <cell r="C37">
            <v>0.60606060606060608</v>
          </cell>
          <cell r="D37">
            <v>0.30303030303030304</v>
          </cell>
          <cell r="E37">
            <v>6.0606060606060608E-2</v>
          </cell>
        </row>
        <row r="38">
          <cell r="A38" t="str">
            <v>Chemicals, energy &amp; plastics</v>
          </cell>
          <cell r="B38">
            <v>3.125E-2</v>
          </cell>
          <cell r="C38">
            <v>0.4375</v>
          </cell>
          <cell r="D38">
            <v>0.34375</v>
          </cell>
          <cell r="E38">
            <v>0.1875</v>
          </cell>
        </row>
        <row r="39">
          <cell r="A39" t="str">
            <v>Hospitality &amp; tourism</v>
          </cell>
          <cell r="B39">
            <v>6.6666666666666666E-2</v>
          </cell>
          <cell r="C39">
            <v>0.53333333333333333</v>
          </cell>
          <cell r="D39">
            <v>0.26666666666666666</v>
          </cell>
          <cell r="E39">
            <v>0.13333333333333333</v>
          </cell>
        </row>
        <row r="40">
          <cell r="A40" t="str">
            <v>Paper &amp; wood</v>
          </cell>
          <cell r="B40">
            <v>7.6923076923076927E-2</v>
          </cell>
          <cell r="C40">
            <v>0.69230769230769229</v>
          </cell>
          <cell r="D40">
            <v>0.15384615384615385</v>
          </cell>
          <cell r="E40">
            <v>7.6923076923076927E-2</v>
          </cell>
        </row>
        <row r="41">
          <cell r="A41" t="str">
            <v>Retail &amp; wholesale</v>
          </cell>
          <cell r="B41">
            <v>7.6923076923076927E-2</v>
          </cell>
          <cell r="C41">
            <v>0.30769230769230771</v>
          </cell>
          <cell r="D41">
            <v>0.46153846153846156</v>
          </cell>
          <cell r="E41">
            <v>0.15384615384615385</v>
          </cell>
        </row>
        <row r="42">
          <cell r="A42" t="str">
            <v>Business services</v>
          </cell>
          <cell r="B42">
            <v>9.0909090909090912E-2</v>
          </cell>
          <cell r="C42">
            <v>0.40909090909090912</v>
          </cell>
          <cell r="D42">
            <v>0.31818181818181818</v>
          </cell>
          <cell r="E42">
            <v>0.18181818181818182</v>
          </cell>
        </row>
        <row r="43">
          <cell r="A43" t="str">
            <v>ICT manufacturing</v>
          </cell>
          <cell r="B43">
            <v>9.0909090909090912E-2</v>
          </cell>
          <cell r="C43">
            <v>0.54545454545454541</v>
          </cell>
          <cell r="D43">
            <v>0.27272727272727271</v>
          </cell>
          <cell r="E43">
            <v>9.0909090909090912E-2</v>
          </cell>
        </row>
        <row r="44">
          <cell r="A44" t="str">
            <v>Construction</v>
          </cell>
          <cell r="B44">
            <v>9.8039215686274508E-2</v>
          </cell>
          <cell r="C44">
            <v>0.49019607843137253</v>
          </cell>
          <cell r="D44">
            <v>0.29411764705882354</v>
          </cell>
          <cell r="E44">
            <v>0.11764705882352941</v>
          </cell>
        </row>
        <row r="45">
          <cell r="A45" t="str">
            <v>Financial services</v>
          </cell>
          <cell r="B45">
            <v>0.10377358490566038</v>
          </cell>
          <cell r="C45">
            <v>0.48113207547169812</v>
          </cell>
          <cell r="D45">
            <v>0.24528301886792453</v>
          </cell>
          <cell r="E45">
            <v>0.16981132075471697</v>
          </cell>
        </row>
        <row r="46">
          <cell r="A46" t="str">
            <v>ICT services</v>
          </cell>
          <cell r="B46">
            <v>0.14117647058823529</v>
          </cell>
          <cell r="C46">
            <v>0.38823529411764707</v>
          </cell>
          <cell r="D46">
            <v>0.25882352941176473</v>
          </cell>
          <cell r="E46">
            <v>0.21176470588235294</v>
          </cell>
        </row>
        <row r="47">
          <cell r="A47" t="str">
            <v>Other non-services</v>
          </cell>
          <cell r="B47">
            <v>0.21052631578947367</v>
          </cell>
          <cell r="C47">
            <v>0.42105263157894735</v>
          </cell>
          <cell r="D47">
            <v>0.26315789473684209</v>
          </cell>
          <cell r="E47">
            <v>0.10526315789473684</v>
          </cell>
        </row>
        <row r="48">
          <cell r="A48" t="str">
            <v>Other services</v>
          </cell>
          <cell r="B48">
            <v>0.23076923076923078</v>
          </cell>
          <cell r="C48">
            <v>0.46153846153846156</v>
          </cell>
          <cell r="D48">
            <v>0.30769230769230771</v>
          </cell>
          <cell r="E48">
            <v>0</v>
          </cell>
        </row>
        <row r="49">
          <cell r="A49" t="str">
            <v>Pharmaceuticals &amp; healthcare</v>
          </cell>
          <cell r="B49">
            <v>0.23333333333333334</v>
          </cell>
          <cell r="C49">
            <v>0.3</v>
          </cell>
          <cell r="D49">
            <v>0.33333333333333331</v>
          </cell>
          <cell r="E49">
            <v>0.13333333333333333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9">
          <cell r="D19">
            <v>2026</v>
          </cell>
          <cell r="E19">
            <v>2025</v>
          </cell>
        </row>
        <row r="20">
          <cell r="C20" t="str">
            <v>Rising interest rates in the UK</v>
          </cell>
          <cell r="D20">
            <v>0.48355263157894735</v>
          </cell>
          <cell r="E20">
            <v>0.4148148148148148</v>
          </cell>
        </row>
        <row r="21">
          <cell r="C21" t="str">
            <v>Supply chain disruptions</v>
          </cell>
          <cell r="D21">
            <v>0.32894736842105265</v>
          </cell>
          <cell r="E21">
            <v>0.34074074074074073</v>
          </cell>
        </row>
        <row r="22">
          <cell r="C22" t="str">
            <v>Cybersecurity threats</v>
          </cell>
          <cell r="D22">
            <v>0.31414473684210525</v>
          </cell>
          <cell r="E22">
            <v>0.37777777777777777</v>
          </cell>
        </row>
        <row r="23">
          <cell r="C23" t="str">
            <v>Regulatory changes in the UK</v>
          </cell>
          <cell r="D23">
            <v>0.3125</v>
          </cell>
          <cell r="E23">
            <v>0.3037037037037037</v>
          </cell>
        </row>
        <row r="24">
          <cell r="C24" t="str">
            <v>Geopolitical tensions</v>
          </cell>
          <cell r="D24">
            <v>0.28289473684210525</v>
          </cell>
          <cell r="E24">
            <v>0.27407407407407408</v>
          </cell>
        </row>
        <row r="25">
          <cell r="C25" t="str">
            <v>Labour shortages in key sectors</v>
          </cell>
          <cell r="D25">
            <v>0.22203947368421054</v>
          </cell>
          <cell r="E25">
            <v>0.2814814814814815</v>
          </cell>
        </row>
        <row r="26">
          <cell r="C26" t="str">
            <v>Access to credit or financing</v>
          </cell>
          <cell r="D26">
            <v>0.17763157894736842</v>
          </cell>
          <cell r="E26">
            <v>0.24444444444444444</v>
          </cell>
        </row>
        <row r="27">
          <cell r="C27" t="str">
            <v>Climate-related risks</v>
          </cell>
          <cell r="D27">
            <v>0.14967105263157895</v>
          </cell>
          <cell r="E27">
            <v>0.11851851851851852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Coface Colors">
  <a:themeElements>
    <a:clrScheme name="Coface colors">
      <a:dk1>
        <a:srgbClr val="03365F"/>
      </a:dk1>
      <a:lt1>
        <a:sysClr val="window" lastClr="FFFFFF"/>
      </a:lt1>
      <a:dk2>
        <a:srgbClr val="61B57C"/>
      </a:dk2>
      <a:lt2>
        <a:srgbClr val="5FD1E0"/>
      </a:lt2>
      <a:accent1>
        <a:srgbClr val="E06E2B"/>
      </a:accent1>
      <a:accent2>
        <a:srgbClr val="E3E335"/>
      </a:accent2>
      <a:accent3>
        <a:srgbClr val="0BB18F"/>
      </a:accent3>
      <a:accent4>
        <a:srgbClr val="AE5CA7"/>
      </a:accent4>
      <a:accent5>
        <a:srgbClr val="E81F76"/>
      </a:accent5>
      <a:accent6>
        <a:srgbClr val="FB0024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21A4-4506-4B70-AE2C-D7CCA6A759C9}">
  <sheetPr>
    <tabColor rgb="FFFFFF00"/>
  </sheetPr>
  <dimension ref="A1:I53"/>
  <sheetViews>
    <sheetView topLeftCell="E1" zoomScale="80" zoomScaleNormal="80" workbookViewId="0">
      <selection activeCell="I33" sqref="I33"/>
    </sheetView>
  </sheetViews>
  <sheetFormatPr defaultColWidth="9.109375" defaultRowHeight="13.2" x14ac:dyDescent="0.25"/>
  <cols>
    <col min="1" max="1" width="33.109375" bestFit="1" customWidth="1"/>
    <col min="2" max="2" width="36.88671875" bestFit="1" customWidth="1"/>
    <col min="3" max="3" width="18.5546875" bestFit="1" customWidth="1"/>
    <col min="4" max="4" width="25.88671875" bestFit="1" customWidth="1"/>
    <col min="5" max="5" width="26.88671875" bestFit="1" customWidth="1"/>
    <col min="6" max="6" width="10.88671875" bestFit="1" customWidth="1"/>
    <col min="7" max="7" width="11.44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>
        <v>1</v>
      </c>
      <c r="C2">
        <v>10</v>
      </c>
      <c r="D2">
        <v>2</v>
      </c>
      <c r="E2">
        <v>20</v>
      </c>
      <c r="G2">
        <v>33</v>
      </c>
    </row>
    <row r="3" spans="1:7" x14ac:dyDescent="0.25">
      <c r="A3" s="2" t="s">
        <v>8</v>
      </c>
      <c r="B3">
        <v>4</v>
      </c>
      <c r="C3">
        <v>14</v>
      </c>
      <c r="D3">
        <v>8</v>
      </c>
      <c r="E3">
        <v>18</v>
      </c>
      <c r="G3">
        <v>44</v>
      </c>
    </row>
    <row r="4" spans="1:7" x14ac:dyDescent="0.25">
      <c r="A4" s="2" t="s">
        <v>9</v>
      </c>
      <c r="B4">
        <v>1</v>
      </c>
      <c r="C4">
        <v>11</v>
      </c>
      <c r="D4">
        <v>6</v>
      </c>
      <c r="E4">
        <v>14</v>
      </c>
      <c r="G4">
        <v>32</v>
      </c>
    </row>
    <row r="5" spans="1:7" x14ac:dyDescent="0.25">
      <c r="A5" s="2" t="s">
        <v>10</v>
      </c>
      <c r="B5">
        <v>5</v>
      </c>
      <c r="C5">
        <v>15</v>
      </c>
      <c r="D5">
        <v>6</v>
      </c>
      <c r="E5">
        <v>25</v>
      </c>
      <c r="G5">
        <v>51</v>
      </c>
    </row>
    <row r="6" spans="1:7" x14ac:dyDescent="0.25">
      <c r="A6" s="2" t="s">
        <v>11</v>
      </c>
      <c r="B6">
        <v>11</v>
      </c>
      <c r="C6">
        <v>26</v>
      </c>
      <c r="D6">
        <v>18</v>
      </c>
      <c r="E6">
        <v>51</v>
      </c>
      <c r="G6">
        <v>106</v>
      </c>
    </row>
    <row r="7" spans="1:7" x14ac:dyDescent="0.25">
      <c r="A7" s="2" t="s">
        <v>12</v>
      </c>
      <c r="B7">
        <v>1</v>
      </c>
      <c r="C7">
        <v>4</v>
      </c>
      <c r="D7">
        <v>2</v>
      </c>
      <c r="E7">
        <v>8</v>
      </c>
      <c r="G7">
        <v>15</v>
      </c>
    </row>
    <row r="8" spans="1:7" x14ac:dyDescent="0.25">
      <c r="A8" s="2" t="s">
        <v>13</v>
      </c>
      <c r="B8">
        <v>2</v>
      </c>
      <c r="C8">
        <v>6</v>
      </c>
      <c r="D8">
        <v>2</v>
      </c>
      <c r="E8">
        <v>12</v>
      </c>
      <c r="G8">
        <v>22</v>
      </c>
    </row>
    <row r="9" spans="1:7" x14ac:dyDescent="0.25">
      <c r="A9" s="2" t="s">
        <v>14</v>
      </c>
      <c r="B9">
        <v>12</v>
      </c>
      <c r="C9">
        <v>22</v>
      </c>
      <c r="D9">
        <v>18</v>
      </c>
      <c r="E9">
        <v>33</v>
      </c>
      <c r="G9">
        <v>85</v>
      </c>
    </row>
    <row r="10" spans="1:7" x14ac:dyDescent="0.25">
      <c r="A10" s="2" t="s">
        <v>15</v>
      </c>
      <c r="C10">
        <v>2</v>
      </c>
      <c r="D10">
        <v>1</v>
      </c>
      <c r="E10">
        <v>7</v>
      </c>
      <c r="G10">
        <v>10</v>
      </c>
    </row>
    <row r="11" spans="1:7" x14ac:dyDescent="0.25">
      <c r="A11" s="2" t="s">
        <v>16</v>
      </c>
      <c r="B11">
        <v>4</v>
      </c>
      <c r="C11">
        <v>5</v>
      </c>
      <c r="D11">
        <v>2</v>
      </c>
      <c r="E11">
        <v>8</v>
      </c>
      <c r="G11">
        <v>19</v>
      </c>
    </row>
    <row r="12" spans="1:7" x14ac:dyDescent="0.25">
      <c r="A12" s="2" t="s">
        <v>17</v>
      </c>
      <c r="B12">
        <v>3</v>
      </c>
      <c r="C12">
        <v>4</v>
      </c>
      <c r="E12">
        <v>6</v>
      </c>
      <c r="G12">
        <v>13</v>
      </c>
    </row>
    <row r="13" spans="1:7" x14ac:dyDescent="0.25">
      <c r="A13" s="2" t="s">
        <v>18</v>
      </c>
      <c r="B13">
        <v>1</v>
      </c>
      <c r="C13">
        <v>2</v>
      </c>
      <c r="D13">
        <v>1</v>
      </c>
      <c r="E13">
        <v>9</v>
      </c>
      <c r="G13">
        <v>13</v>
      </c>
    </row>
    <row r="14" spans="1:7" x14ac:dyDescent="0.25">
      <c r="A14" s="2" t="s">
        <v>19</v>
      </c>
      <c r="B14">
        <v>7</v>
      </c>
      <c r="C14">
        <v>10</v>
      </c>
      <c r="D14">
        <v>4</v>
      </c>
      <c r="E14">
        <v>9</v>
      </c>
      <c r="G14">
        <v>30</v>
      </c>
    </row>
    <row r="15" spans="1:7" x14ac:dyDescent="0.25">
      <c r="A15" s="2" t="s">
        <v>20</v>
      </c>
      <c r="B15">
        <v>2</v>
      </c>
      <c r="C15">
        <v>12</v>
      </c>
      <c r="D15">
        <v>4</v>
      </c>
      <c r="E15">
        <v>8</v>
      </c>
      <c r="F15">
        <v>1</v>
      </c>
      <c r="G15">
        <v>27</v>
      </c>
    </row>
    <row r="16" spans="1:7" x14ac:dyDescent="0.25">
      <c r="A16" s="3" t="s">
        <v>6</v>
      </c>
      <c r="B16" s="4">
        <v>55</v>
      </c>
      <c r="C16" s="4">
        <v>143</v>
      </c>
      <c r="D16" s="4">
        <v>74</v>
      </c>
      <c r="E16" s="4">
        <v>228</v>
      </c>
      <c r="F16" s="4">
        <v>1</v>
      </c>
      <c r="G16" s="4">
        <v>501</v>
      </c>
    </row>
    <row r="18" spans="1:7" x14ac:dyDescent="0.25">
      <c r="A18" s="1"/>
      <c r="B18" s="1" t="s">
        <v>1</v>
      </c>
      <c r="C18" s="1" t="s">
        <v>2</v>
      </c>
      <c r="D18" s="1" t="s">
        <v>3</v>
      </c>
      <c r="E18" s="1" t="s">
        <v>4</v>
      </c>
    </row>
    <row r="19" spans="1:7" x14ac:dyDescent="0.25">
      <c r="A19" s="2" t="s">
        <v>7</v>
      </c>
      <c r="B19" s="5">
        <f>B2/($G2-$F2)</f>
        <v>3.0303030303030304E-2</v>
      </c>
      <c r="C19" s="5">
        <f t="shared" ref="B19:F32" si="0">C2/($G2-$F2)</f>
        <v>0.30303030303030304</v>
      </c>
      <c r="D19" s="5">
        <f t="shared" si="0"/>
        <v>6.0606060606060608E-2</v>
      </c>
      <c r="E19" s="5">
        <f t="shared" si="0"/>
        <v>0.60606060606060608</v>
      </c>
      <c r="G19" s="6">
        <f>SUMPRODUCT(B19:E19,$B$53:$E$53)</f>
        <v>70.454545454545453</v>
      </c>
    </row>
    <row r="20" spans="1:7" x14ac:dyDescent="0.25">
      <c r="A20" s="2" t="s">
        <v>8</v>
      </c>
      <c r="B20" s="5">
        <f t="shared" si="0"/>
        <v>9.0909090909090912E-2</v>
      </c>
      <c r="C20" s="5">
        <f t="shared" si="0"/>
        <v>0.31818181818181818</v>
      </c>
      <c r="D20" s="5">
        <f t="shared" si="0"/>
        <v>0.18181818181818182</v>
      </c>
      <c r="E20" s="5">
        <f t="shared" si="0"/>
        <v>0.40909090909090912</v>
      </c>
      <c r="G20" s="6">
        <f t="shared" ref="G20:G32" si="1">SUMPRODUCT(B20:E20,$B$53:$E$53)</f>
        <v>40.909090909090914</v>
      </c>
    </row>
    <row r="21" spans="1:7" x14ac:dyDescent="0.25">
      <c r="A21" s="2" t="s">
        <v>9</v>
      </c>
      <c r="B21" s="5">
        <f t="shared" si="0"/>
        <v>3.125E-2</v>
      </c>
      <c r="C21" s="5">
        <f t="shared" si="0"/>
        <v>0.34375</v>
      </c>
      <c r="D21" s="5">
        <f t="shared" si="0"/>
        <v>0.1875</v>
      </c>
      <c r="E21" s="5">
        <f t="shared" si="0"/>
        <v>0.4375</v>
      </c>
      <c r="G21" s="6">
        <f t="shared" si="1"/>
        <v>50.78125</v>
      </c>
    </row>
    <row r="22" spans="1:7" x14ac:dyDescent="0.25">
      <c r="A22" s="2" t="s">
        <v>10</v>
      </c>
      <c r="B22" s="5">
        <f t="shared" si="0"/>
        <v>9.8039215686274508E-2</v>
      </c>
      <c r="C22" s="5">
        <f t="shared" si="0"/>
        <v>0.29411764705882354</v>
      </c>
      <c r="D22" s="5">
        <f t="shared" si="0"/>
        <v>0.11764705882352941</v>
      </c>
      <c r="E22" s="5">
        <f t="shared" si="0"/>
        <v>0.49019607843137253</v>
      </c>
      <c r="G22" s="6">
        <f t="shared" si="1"/>
        <v>49.509803921568626</v>
      </c>
    </row>
    <row r="23" spans="1:7" x14ac:dyDescent="0.25">
      <c r="A23" s="2" t="s">
        <v>11</v>
      </c>
      <c r="B23" s="5">
        <f t="shared" si="0"/>
        <v>0.10377358490566038</v>
      </c>
      <c r="C23" s="5">
        <f t="shared" si="0"/>
        <v>0.24528301886792453</v>
      </c>
      <c r="D23" s="5">
        <f t="shared" si="0"/>
        <v>0.16981132075471697</v>
      </c>
      <c r="E23" s="5">
        <f t="shared" si="0"/>
        <v>0.48113207547169812</v>
      </c>
      <c r="G23" s="6">
        <f t="shared" si="1"/>
        <v>43.632075471698116</v>
      </c>
    </row>
    <row r="24" spans="1:7" x14ac:dyDescent="0.25">
      <c r="A24" s="2" t="s">
        <v>12</v>
      </c>
      <c r="B24" s="5">
        <f t="shared" si="0"/>
        <v>6.6666666666666666E-2</v>
      </c>
      <c r="C24" s="5">
        <f t="shared" si="0"/>
        <v>0.26666666666666666</v>
      </c>
      <c r="D24" s="5">
        <f t="shared" si="0"/>
        <v>0.13333333333333333</v>
      </c>
      <c r="E24" s="5">
        <f t="shared" si="0"/>
        <v>0.53333333333333333</v>
      </c>
      <c r="G24" s="6">
        <f t="shared" si="1"/>
        <v>55</v>
      </c>
    </row>
    <row r="25" spans="1:7" x14ac:dyDescent="0.25">
      <c r="A25" s="2" t="s">
        <v>13</v>
      </c>
      <c r="B25" s="5">
        <f t="shared" si="0"/>
        <v>9.0909090909090912E-2</v>
      </c>
      <c r="C25" s="5">
        <f t="shared" si="0"/>
        <v>0.27272727272727271</v>
      </c>
      <c r="D25" s="5">
        <f t="shared" si="0"/>
        <v>9.0909090909090912E-2</v>
      </c>
      <c r="E25" s="5">
        <f t="shared" si="0"/>
        <v>0.54545454545454541</v>
      </c>
      <c r="G25" s="6">
        <f t="shared" si="1"/>
        <v>55.681818181818173</v>
      </c>
    </row>
    <row r="26" spans="1:7" x14ac:dyDescent="0.25">
      <c r="A26" s="2" t="s">
        <v>14</v>
      </c>
      <c r="B26" s="5">
        <f t="shared" si="0"/>
        <v>0.14117647058823529</v>
      </c>
      <c r="C26" s="5">
        <f t="shared" si="0"/>
        <v>0.25882352941176473</v>
      </c>
      <c r="D26" s="5">
        <f t="shared" si="0"/>
        <v>0.21176470588235294</v>
      </c>
      <c r="E26" s="5">
        <f t="shared" si="0"/>
        <v>0.38823529411764707</v>
      </c>
      <c r="G26" s="6">
        <f t="shared" si="1"/>
        <v>29.705882352941181</v>
      </c>
    </row>
    <row r="27" spans="1:7" x14ac:dyDescent="0.25">
      <c r="A27" s="2" t="s">
        <v>15</v>
      </c>
      <c r="B27" s="5">
        <f t="shared" si="0"/>
        <v>0</v>
      </c>
      <c r="C27" s="5">
        <f t="shared" si="0"/>
        <v>0.2</v>
      </c>
      <c r="D27" s="5">
        <f t="shared" si="0"/>
        <v>0.1</v>
      </c>
      <c r="E27" s="5">
        <f t="shared" si="0"/>
        <v>0.7</v>
      </c>
      <c r="G27" s="6">
        <f t="shared" si="1"/>
        <v>76.25</v>
      </c>
    </row>
    <row r="28" spans="1:7" x14ac:dyDescent="0.25">
      <c r="A28" s="2" t="s">
        <v>16</v>
      </c>
      <c r="B28" s="5">
        <f t="shared" si="0"/>
        <v>0.21052631578947367</v>
      </c>
      <c r="C28" s="5">
        <f t="shared" si="0"/>
        <v>0.26315789473684209</v>
      </c>
      <c r="D28" s="5">
        <f t="shared" si="0"/>
        <v>0.10526315789473684</v>
      </c>
      <c r="E28" s="5">
        <f t="shared" si="0"/>
        <v>0.42105263157894735</v>
      </c>
      <c r="G28" s="6">
        <f t="shared" si="1"/>
        <v>30.263157894736839</v>
      </c>
    </row>
    <row r="29" spans="1:7" x14ac:dyDescent="0.25">
      <c r="A29" s="2" t="s">
        <v>17</v>
      </c>
      <c r="B29" s="5">
        <f t="shared" si="0"/>
        <v>0.23076923076923078</v>
      </c>
      <c r="C29" s="5">
        <f t="shared" si="0"/>
        <v>0.30769230769230771</v>
      </c>
      <c r="D29" s="5">
        <f t="shared" si="0"/>
        <v>0</v>
      </c>
      <c r="E29" s="5">
        <f t="shared" si="0"/>
        <v>0.46153846153846156</v>
      </c>
      <c r="G29" s="6">
        <f t="shared" si="1"/>
        <v>38.46153846153846</v>
      </c>
    </row>
    <row r="30" spans="1:7" x14ac:dyDescent="0.25">
      <c r="A30" s="2" t="s">
        <v>18</v>
      </c>
      <c r="B30" s="5">
        <f t="shared" si="0"/>
        <v>7.6923076923076927E-2</v>
      </c>
      <c r="C30" s="5">
        <f t="shared" si="0"/>
        <v>0.15384615384615385</v>
      </c>
      <c r="D30" s="5">
        <f t="shared" si="0"/>
        <v>7.6923076923076927E-2</v>
      </c>
      <c r="E30" s="5">
        <f t="shared" si="0"/>
        <v>0.69230769230769229</v>
      </c>
      <c r="G30" s="6">
        <f t="shared" si="1"/>
        <v>66.34615384615384</v>
      </c>
    </row>
    <row r="31" spans="1:7" x14ac:dyDescent="0.25">
      <c r="A31" s="2" t="s">
        <v>19</v>
      </c>
      <c r="B31" s="5">
        <f t="shared" si="0"/>
        <v>0.23333333333333334</v>
      </c>
      <c r="C31" s="5">
        <f t="shared" si="0"/>
        <v>0.33333333333333331</v>
      </c>
      <c r="D31" s="5">
        <f t="shared" si="0"/>
        <v>0.13333333333333333</v>
      </c>
      <c r="E31" s="5">
        <f t="shared" si="0"/>
        <v>0.3</v>
      </c>
      <c r="G31" s="6">
        <f t="shared" si="1"/>
        <v>18.333333333333332</v>
      </c>
    </row>
    <row r="32" spans="1:7" x14ac:dyDescent="0.25">
      <c r="A32" s="2" t="s">
        <v>20</v>
      </c>
      <c r="B32" s="5">
        <f t="shared" si="0"/>
        <v>7.6923076923076927E-2</v>
      </c>
      <c r="C32" s="5">
        <f t="shared" si="0"/>
        <v>0.46153846153846156</v>
      </c>
      <c r="D32" s="5">
        <f t="shared" si="0"/>
        <v>0.15384615384615385</v>
      </c>
      <c r="E32" s="5">
        <f t="shared" si="0"/>
        <v>0.30769230769230771</v>
      </c>
      <c r="G32" s="6">
        <f t="shared" si="1"/>
        <v>40.384615384615387</v>
      </c>
    </row>
    <row r="34" spans="1:9" x14ac:dyDescent="0.25">
      <c r="A34" s="7"/>
      <c r="B34" s="7" t="s">
        <v>21</v>
      </c>
      <c r="C34" s="7" t="s">
        <v>22</v>
      </c>
      <c r="D34" s="7" t="s">
        <v>23</v>
      </c>
      <c r="E34" s="7" t="s">
        <v>24</v>
      </c>
    </row>
    <row r="36" spans="1:9" x14ac:dyDescent="0.25">
      <c r="A36" s="2" t="s">
        <v>15</v>
      </c>
      <c r="B36" s="5">
        <v>0</v>
      </c>
      <c r="C36" s="5">
        <v>0.7</v>
      </c>
      <c r="D36" s="5">
        <v>0.2</v>
      </c>
      <c r="E36" s="5">
        <v>0.1</v>
      </c>
      <c r="F36" s="8">
        <v>0.99999999999999989</v>
      </c>
      <c r="H36" s="9">
        <f>SUMPRODUCT(C36:E36,$C$52:$E$52)</f>
        <v>30</v>
      </c>
      <c r="I36" s="10">
        <f>C36/SUM(C36:E36)</f>
        <v>0.70000000000000007</v>
      </c>
    </row>
    <row r="37" spans="1:9" x14ac:dyDescent="0.25">
      <c r="A37" s="2" t="s">
        <v>25</v>
      </c>
      <c r="B37" s="5">
        <v>3.0303030303030304E-2</v>
      </c>
      <c r="C37" s="5">
        <v>0.60606060606060608</v>
      </c>
      <c r="D37" s="5">
        <v>0.30303030303030304</v>
      </c>
      <c r="E37" s="5">
        <v>6.0606060606060608E-2</v>
      </c>
      <c r="F37" s="8">
        <v>0.96969696969696972</v>
      </c>
      <c r="H37" s="9">
        <f t="shared" ref="H37:H49" si="2">SUMPRODUCT(C37:E37,$C$52:$E$52)</f>
        <v>27.272727272727273</v>
      </c>
      <c r="I37" s="10">
        <f t="shared" ref="I37:I49" si="3">C37/SUM(C37:E37)</f>
        <v>0.625</v>
      </c>
    </row>
    <row r="38" spans="1:9" x14ac:dyDescent="0.25">
      <c r="A38" s="2" t="s">
        <v>26</v>
      </c>
      <c r="B38" s="5">
        <v>3.125E-2</v>
      </c>
      <c r="C38" s="5">
        <v>0.4375</v>
      </c>
      <c r="D38" s="5">
        <v>0.34375</v>
      </c>
      <c r="E38" s="5">
        <v>0.1875</v>
      </c>
      <c r="F38" s="8">
        <v>0.96875</v>
      </c>
      <c r="H38" s="9">
        <f t="shared" si="2"/>
        <v>12.5</v>
      </c>
      <c r="I38" s="10">
        <f t="shared" si="3"/>
        <v>0.45161290322580644</v>
      </c>
    </row>
    <row r="39" spans="1:9" x14ac:dyDescent="0.25">
      <c r="A39" s="2" t="s">
        <v>27</v>
      </c>
      <c r="B39" s="5">
        <v>6.6666666666666666E-2</v>
      </c>
      <c r="C39" s="5">
        <v>0.53333333333333333</v>
      </c>
      <c r="D39" s="5">
        <v>0.26666666666666666</v>
      </c>
      <c r="E39" s="5">
        <v>0.13333333333333333</v>
      </c>
      <c r="F39" s="8">
        <v>0.93333333333333335</v>
      </c>
      <c r="H39" s="9">
        <f t="shared" si="2"/>
        <v>20</v>
      </c>
      <c r="I39" s="10">
        <f t="shared" si="3"/>
        <v>0.5714285714285714</v>
      </c>
    </row>
    <row r="40" spans="1:9" x14ac:dyDescent="0.25">
      <c r="A40" s="2" t="s">
        <v>28</v>
      </c>
      <c r="B40" s="5">
        <v>7.6923076923076927E-2</v>
      </c>
      <c r="C40" s="5">
        <v>0.69230769230769229</v>
      </c>
      <c r="D40" s="5">
        <v>0.15384615384615385</v>
      </c>
      <c r="E40" s="5">
        <v>7.6923076923076927E-2</v>
      </c>
      <c r="F40" s="8">
        <v>0.92307692307692313</v>
      </c>
      <c r="H40" s="9">
        <f t="shared" si="2"/>
        <v>30.769230769230766</v>
      </c>
      <c r="I40" s="10">
        <f t="shared" si="3"/>
        <v>0.74999999999999989</v>
      </c>
    </row>
    <row r="41" spans="1:9" x14ac:dyDescent="0.25">
      <c r="A41" s="2" t="s">
        <v>29</v>
      </c>
      <c r="B41" s="5">
        <v>7.6923076923076927E-2</v>
      </c>
      <c r="C41" s="5">
        <v>0.30769230769230771</v>
      </c>
      <c r="D41" s="5">
        <v>0.46153846153846156</v>
      </c>
      <c r="E41" s="5">
        <v>0.15384615384615385</v>
      </c>
      <c r="F41" s="8">
        <v>0.92307692307692313</v>
      </c>
      <c r="H41" s="9">
        <f t="shared" si="2"/>
        <v>7.6923076923076925</v>
      </c>
      <c r="I41" s="10">
        <f t="shared" si="3"/>
        <v>0.33333333333333331</v>
      </c>
    </row>
    <row r="42" spans="1:9" x14ac:dyDescent="0.25">
      <c r="A42" s="2" t="s">
        <v>8</v>
      </c>
      <c r="B42" s="5">
        <v>9.0909090909090912E-2</v>
      </c>
      <c r="C42" s="5">
        <v>0.40909090909090912</v>
      </c>
      <c r="D42" s="5">
        <v>0.31818181818181818</v>
      </c>
      <c r="E42" s="5">
        <v>0.18181818181818182</v>
      </c>
      <c r="F42" s="8">
        <v>0.90909090909090917</v>
      </c>
      <c r="H42" s="9">
        <f t="shared" si="2"/>
        <v>11.363636363636365</v>
      </c>
      <c r="I42" s="10">
        <f t="shared" si="3"/>
        <v>0.45</v>
      </c>
    </row>
    <row r="43" spans="1:9" x14ac:dyDescent="0.25">
      <c r="A43" s="2" t="s">
        <v>13</v>
      </c>
      <c r="B43" s="5">
        <v>9.0909090909090912E-2</v>
      </c>
      <c r="C43" s="5">
        <v>0.54545454545454541</v>
      </c>
      <c r="D43" s="5">
        <v>0.27272727272727271</v>
      </c>
      <c r="E43" s="5">
        <v>9.0909090909090912E-2</v>
      </c>
      <c r="F43" s="8">
        <v>0.90909090909090906</v>
      </c>
      <c r="H43" s="9">
        <f t="shared" si="2"/>
        <v>22.727272727272723</v>
      </c>
      <c r="I43" s="10">
        <f t="shared" si="3"/>
        <v>0.6</v>
      </c>
    </row>
    <row r="44" spans="1:9" x14ac:dyDescent="0.25">
      <c r="A44" s="2" t="s">
        <v>10</v>
      </c>
      <c r="B44" s="5">
        <v>9.8039215686274508E-2</v>
      </c>
      <c r="C44" s="5">
        <v>0.49019607843137253</v>
      </c>
      <c r="D44" s="5">
        <v>0.29411764705882354</v>
      </c>
      <c r="E44" s="5">
        <v>0.11764705882352941</v>
      </c>
      <c r="F44" s="8">
        <v>0.90196078431372551</v>
      </c>
      <c r="H44" s="9">
        <f t="shared" si="2"/>
        <v>18.627450980392155</v>
      </c>
      <c r="I44" s="10">
        <f t="shared" si="3"/>
        <v>0.54347826086956519</v>
      </c>
    </row>
    <row r="45" spans="1:9" x14ac:dyDescent="0.25">
      <c r="A45" s="2" t="s">
        <v>11</v>
      </c>
      <c r="B45" s="5">
        <v>0.10377358490566038</v>
      </c>
      <c r="C45" s="5">
        <v>0.48113207547169812</v>
      </c>
      <c r="D45" s="5">
        <v>0.24528301886792453</v>
      </c>
      <c r="E45" s="5">
        <v>0.16981132075471697</v>
      </c>
      <c r="F45" s="8">
        <v>0.89622641509433953</v>
      </c>
      <c r="H45" s="9">
        <f t="shared" si="2"/>
        <v>15.566037735849058</v>
      </c>
      <c r="I45" s="10">
        <f t="shared" si="3"/>
        <v>0.5368421052631579</v>
      </c>
    </row>
    <row r="46" spans="1:9" x14ac:dyDescent="0.25">
      <c r="A46" s="2" t="s">
        <v>14</v>
      </c>
      <c r="B46" s="5">
        <v>0.14117647058823529</v>
      </c>
      <c r="C46" s="5">
        <v>0.38823529411764707</v>
      </c>
      <c r="D46" s="5">
        <v>0.25882352941176473</v>
      </c>
      <c r="E46" s="5">
        <v>0.21176470588235294</v>
      </c>
      <c r="F46" s="8">
        <v>0.85882352941176476</v>
      </c>
      <c r="H46" s="9">
        <f t="shared" si="2"/>
        <v>8.8235294117647083</v>
      </c>
      <c r="I46" s="10">
        <f t="shared" si="3"/>
        <v>0.45205479452054792</v>
      </c>
    </row>
    <row r="47" spans="1:9" x14ac:dyDescent="0.25">
      <c r="A47" s="2" t="s">
        <v>16</v>
      </c>
      <c r="B47" s="5">
        <v>0.21052631578947367</v>
      </c>
      <c r="C47" s="5">
        <v>0.42105263157894735</v>
      </c>
      <c r="D47" s="5">
        <v>0.26315789473684209</v>
      </c>
      <c r="E47" s="5">
        <v>0.10526315789473684</v>
      </c>
      <c r="F47" s="8">
        <v>0.78947368421052622</v>
      </c>
      <c r="H47" s="9">
        <f t="shared" si="2"/>
        <v>15.789473684210524</v>
      </c>
      <c r="I47" s="10">
        <f t="shared" si="3"/>
        <v>0.53333333333333333</v>
      </c>
    </row>
    <row r="48" spans="1:9" x14ac:dyDescent="0.25">
      <c r="A48" s="2" t="s">
        <v>17</v>
      </c>
      <c r="B48" s="5">
        <v>0.23076923076923078</v>
      </c>
      <c r="C48" s="5">
        <v>0.46153846153846156</v>
      </c>
      <c r="D48" s="5">
        <v>0.30769230769230771</v>
      </c>
      <c r="E48" s="5">
        <v>0</v>
      </c>
      <c r="F48" s="8">
        <v>0.76923076923076927</v>
      </c>
      <c r="H48" s="9">
        <f t="shared" si="2"/>
        <v>23.076923076923077</v>
      </c>
      <c r="I48" s="10">
        <f t="shared" si="3"/>
        <v>0.6</v>
      </c>
    </row>
    <row r="49" spans="1:9" x14ac:dyDescent="0.25">
      <c r="A49" s="2" t="s">
        <v>30</v>
      </c>
      <c r="B49" s="5">
        <v>0.23333333333333334</v>
      </c>
      <c r="C49" s="5">
        <v>0.3</v>
      </c>
      <c r="D49" s="5">
        <v>0.33333333333333331</v>
      </c>
      <c r="E49" s="5">
        <v>0.13333333333333333</v>
      </c>
      <c r="F49" s="8">
        <v>0.76666666666666661</v>
      </c>
      <c r="H49" s="9">
        <f t="shared" si="2"/>
        <v>8.3333333333333321</v>
      </c>
      <c r="I49" s="10">
        <f t="shared" si="3"/>
        <v>0.39130434782608697</v>
      </c>
    </row>
    <row r="52" spans="1:9" x14ac:dyDescent="0.25">
      <c r="C52">
        <v>50</v>
      </c>
      <c r="D52">
        <v>0</v>
      </c>
      <c r="E52">
        <v>-50</v>
      </c>
    </row>
    <row r="53" spans="1:9" x14ac:dyDescent="0.25">
      <c r="B53">
        <v>-100</v>
      </c>
      <c r="C53">
        <v>50</v>
      </c>
      <c r="D53">
        <v>-37.5</v>
      </c>
      <c r="E53">
        <v>100</v>
      </c>
    </row>
  </sheetData>
  <conditionalFormatting sqref="C36:E36">
    <cfRule type="colorScale" priority="1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37:E37">
    <cfRule type="colorScale" priority="1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38:E38">
    <cfRule type="colorScale" priority="1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39:E39">
    <cfRule type="colorScale" priority="1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0:E40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1:E41">
    <cfRule type="colorScale" priority="1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2:E42">
    <cfRule type="colorScale" priority="1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3:E43">
    <cfRule type="colorScale" priority="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4:E44">
    <cfRule type="colorScale" priority="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5:E45">
    <cfRule type="colorScale" priority="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6:E46"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7:E47">
    <cfRule type="colorScale" priority="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8:E48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C49:E49">
    <cfRule type="colorScale" priority="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G19:G32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H36:H49"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I36:I49">
    <cfRule type="colorScale" priority="1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0AF6-084F-45B6-8708-2417E6861CAF}">
  <sheetPr>
    <tabColor rgb="FFFFFF00"/>
  </sheetPr>
  <dimension ref="C1:AN190"/>
  <sheetViews>
    <sheetView topLeftCell="AA90" zoomScale="90" zoomScaleNormal="90" workbookViewId="0">
      <selection activeCell="AR122" sqref="AR122"/>
    </sheetView>
  </sheetViews>
  <sheetFormatPr defaultRowHeight="15" x14ac:dyDescent="0.25"/>
  <cols>
    <col min="1" max="2" width="8.88671875" style="11"/>
    <col min="3" max="3" width="47.88671875" style="11" bestFit="1" customWidth="1"/>
    <col min="4" max="4" width="8.88671875" style="13"/>
    <col min="5" max="5" width="8.88671875" style="11"/>
    <col min="6" max="6" width="78.5546875" style="11" customWidth="1"/>
    <col min="7" max="7" width="8.5546875" style="13" bestFit="1" customWidth="1"/>
    <col min="8" max="8" width="8.5546875" style="12" customWidth="1"/>
    <col min="9" max="18" width="7.88671875" style="11" customWidth="1"/>
    <col min="19" max="19" width="8.88671875" style="11"/>
    <col min="20" max="20" width="17.88671875" style="11" bestFit="1" customWidth="1"/>
    <col min="21" max="16384" width="8.88671875" style="11"/>
  </cols>
  <sheetData>
    <row r="1" spans="3:40" ht="15.6" thickBot="1" x14ac:dyDescent="0.3"/>
    <row r="2" spans="3:40" ht="15.6" thickBot="1" x14ac:dyDescent="0.3">
      <c r="F2" s="11" t="s">
        <v>312</v>
      </c>
      <c r="I2" s="20" t="s">
        <v>311</v>
      </c>
      <c r="J2" s="20" t="s">
        <v>130</v>
      </c>
      <c r="K2" s="20" t="s">
        <v>129</v>
      </c>
      <c r="L2" s="20" t="s">
        <v>128</v>
      </c>
      <c r="M2" s="20" t="s">
        <v>127</v>
      </c>
      <c r="N2" s="20" t="s">
        <v>126</v>
      </c>
      <c r="O2" s="20" t="s">
        <v>125</v>
      </c>
      <c r="P2" s="20" t="s">
        <v>124</v>
      </c>
      <c r="Q2" s="20" t="s">
        <v>123</v>
      </c>
      <c r="R2" s="20" t="s">
        <v>122</v>
      </c>
      <c r="U2" s="11" t="s">
        <v>130</v>
      </c>
      <c r="V2" s="11" t="s">
        <v>129</v>
      </c>
      <c r="W2" s="11" t="s">
        <v>128</v>
      </c>
      <c r="X2" s="11" t="s">
        <v>127</v>
      </c>
      <c r="Y2" s="11" t="s">
        <v>126</v>
      </c>
      <c r="Z2" s="11" t="s">
        <v>125</v>
      </c>
      <c r="AA2" s="11" t="s">
        <v>124</v>
      </c>
      <c r="AB2" s="11" t="s">
        <v>123</v>
      </c>
      <c r="AC2" s="11" t="s">
        <v>122</v>
      </c>
      <c r="AE2" s="11" t="s">
        <v>130</v>
      </c>
      <c r="AF2" s="11" t="s">
        <v>129</v>
      </c>
      <c r="AG2" s="11" t="s">
        <v>128</v>
      </c>
      <c r="AH2" s="11" t="s">
        <v>127</v>
      </c>
      <c r="AI2" s="11" t="s">
        <v>126</v>
      </c>
      <c r="AJ2" s="11" t="s">
        <v>125</v>
      </c>
      <c r="AK2" s="11" t="s">
        <v>124</v>
      </c>
      <c r="AL2" s="11" t="s">
        <v>123</v>
      </c>
      <c r="AM2" s="11" t="s">
        <v>122</v>
      </c>
    </row>
    <row r="3" spans="3:40" x14ac:dyDescent="0.25">
      <c r="C3" s="11" t="s">
        <v>310</v>
      </c>
      <c r="D3" s="13">
        <v>7.4050206210362526E-2</v>
      </c>
      <c r="F3" s="11" t="s">
        <v>45</v>
      </c>
      <c r="G3" s="13">
        <v>7.4050206210362526E-2</v>
      </c>
      <c r="H3" s="12">
        <f>_xlfn.RANK.AVG(G3,$G$3:$G$90,0)</f>
        <v>72</v>
      </c>
      <c r="I3" s="19">
        <v>28</v>
      </c>
      <c r="J3" s="19">
        <v>38</v>
      </c>
      <c r="K3" s="19">
        <v>38</v>
      </c>
      <c r="L3" s="19">
        <v>39</v>
      </c>
      <c r="M3" s="19">
        <v>29</v>
      </c>
      <c r="N3" s="19">
        <v>31</v>
      </c>
      <c r="O3" s="19">
        <v>59</v>
      </c>
      <c r="P3" s="19">
        <v>69</v>
      </c>
      <c r="Q3" s="19">
        <v>81</v>
      </c>
      <c r="R3" s="19">
        <v>65</v>
      </c>
      <c r="S3" s="13"/>
      <c r="T3" s="11" t="s">
        <v>309</v>
      </c>
      <c r="U3" s="11">
        <v>143795</v>
      </c>
      <c r="V3" s="11">
        <v>144775</v>
      </c>
      <c r="W3" s="11">
        <v>144965</v>
      </c>
      <c r="X3" s="11">
        <v>144105</v>
      </c>
      <c r="Y3" s="11">
        <v>136025</v>
      </c>
      <c r="Z3" s="11">
        <v>137140</v>
      </c>
      <c r="AA3" s="11">
        <v>136025</v>
      </c>
      <c r="AB3" s="11">
        <v>135815</v>
      </c>
      <c r="AC3" s="11">
        <v>135300</v>
      </c>
      <c r="AE3" s="16">
        <f>J3/U3*10000</f>
        <v>2.6426509962098823</v>
      </c>
      <c r="AF3" s="16">
        <f>K3/V3*10000</f>
        <v>2.6247625625971338</v>
      </c>
      <c r="AG3" s="16">
        <f>L3/W3*10000</f>
        <v>2.6903045562722037</v>
      </c>
      <c r="AH3" s="16">
        <f>M3/X3*10000</f>
        <v>2.0124214982131083</v>
      </c>
      <c r="AI3" s="16">
        <f>N3/Y3*10000</f>
        <v>2.2789928321999633</v>
      </c>
      <c r="AJ3" s="16">
        <f>O3/Z3*10000</f>
        <v>4.3021729619367068</v>
      </c>
      <c r="AK3" s="16">
        <f>P3/AA3*10000</f>
        <v>5.0725969490902409</v>
      </c>
      <c r="AL3" s="16">
        <f>Q3/AB3*10000</f>
        <v>5.9639951404484037</v>
      </c>
      <c r="AM3" s="16">
        <f>R3/AC3*10000</f>
        <v>4.8041389504804135</v>
      </c>
      <c r="AN3" s="16">
        <f>AVERAGE(AK3:AM3)/AVERAGE(AE3:AG3)*100</f>
        <v>199.0612234680967</v>
      </c>
    </row>
    <row r="4" spans="3:40" x14ac:dyDescent="0.25">
      <c r="C4" s="11" t="s">
        <v>308</v>
      </c>
      <c r="D4" s="13">
        <v>7.1697424077215854E-2</v>
      </c>
      <c r="F4" s="11" t="s">
        <v>41</v>
      </c>
      <c r="G4" s="13">
        <v>7.1697424077215854E-2</v>
      </c>
      <c r="H4" s="12">
        <f>_xlfn.RANK.AVG(G4,$G$3:$G$90,0)</f>
        <v>76</v>
      </c>
      <c r="I4" s="19">
        <v>17</v>
      </c>
      <c r="J4" s="19">
        <v>13</v>
      </c>
      <c r="K4" s="19">
        <v>9</v>
      </c>
      <c r="L4" s="19">
        <v>13</v>
      </c>
      <c r="M4" s="19">
        <v>8</v>
      </c>
      <c r="N4" s="19">
        <v>10</v>
      </c>
      <c r="O4" s="19">
        <v>22</v>
      </c>
      <c r="P4" s="19">
        <v>17</v>
      </c>
      <c r="Q4" s="19">
        <v>22</v>
      </c>
      <c r="R4" s="19">
        <v>27</v>
      </c>
      <c r="S4" s="13"/>
      <c r="T4" s="11" t="s">
        <v>307</v>
      </c>
      <c r="U4" s="11">
        <v>4280</v>
      </c>
      <c r="V4" s="11">
        <v>4370</v>
      </c>
      <c r="W4" s="11">
        <v>4410</v>
      </c>
      <c r="X4" s="11">
        <v>4485</v>
      </c>
      <c r="Y4" s="11">
        <v>4660</v>
      </c>
      <c r="Z4" s="11">
        <v>4945</v>
      </c>
      <c r="AA4" s="11">
        <v>4995</v>
      </c>
      <c r="AB4" s="11">
        <v>5095</v>
      </c>
      <c r="AC4" s="11">
        <v>5220</v>
      </c>
      <c r="AE4" s="16">
        <f>J4/U4*10000</f>
        <v>30.373831775700936</v>
      </c>
      <c r="AF4" s="16">
        <f>K4/V4*10000</f>
        <v>20.59496567505721</v>
      </c>
      <c r="AG4" s="16">
        <f>L4/W4*10000</f>
        <v>29.478458049886623</v>
      </c>
      <c r="AH4" s="16">
        <f>M4/X4*10000</f>
        <v>17.837235228539576</v>
      </c>
      <c r="AI4" s="16">
        <f>N4/Y4*10000</f>
        <v>21.459227467811157</v>
      </c>
      <c r="AJ4" s="16">
        <f>O4/Z4*10000</f>
        <v>44.48938321536906</v>
      </c>
      <c r="AK4" s="16">
        <f>P4/AA4*10000</f>
        <v>34.034034034034036</v>
      </c>
      <c r="AL4" s="16">
        <f>Q4/AB4*10000</f>
        <v>43.179587831207066</v>
      </c>
      <c r="AM4" s="16">
        <f>R4/AC4*10000</f>
        <v>51.724137931034484</v>
      </c>
      <c r="AN4" s="16">
        <f>AVERAGE(AK4:AM4)/AVERAGE(AE4:AG4)*100</f>
        <v>160.27614490247234</v>
      </c>
    </row>
    <row r="5" spans="3:40" x14ac:dyDescent="0.25">
      <c r="C5" s="11" t="s">
        <v>306</v>
      </c>
      <c r="D5" s="13">
        <v>4.569308766247443E-2</v>
      </c>
      <c r="F5" s="11" t="s">
        <v>32</v>
      </c>
      <c r="G5" s="13">
        <v>4.569308766247443E-2</v>
      </c>
      <c r="H5" s="12">
        <f>_xlfn.RANK.AVG(G5,$G$3:$G$90,0)</f>
        <v>85</v>
      </c>
      <c r="I5" s="19">
        <v>6</v>
      </c>
      <c r="J5" s="19">
        <v>5</v>
      </c>
      <c r="K5" s="19">
        <v>3</v>
      </c>
      <c r="L5" s="19">
        <v>2</v>
      </c>
      <c r="M5" s="19">
        <v>6</v>
      </c>
      <c r="N5" s="19">
        <v>10</v>
      </c>
      <c r="O5" s="19">
        <v>8</v>
      </c>
      <c r="P5" s="19">
        <v>8</v>
      </c>
      <c r="Q5" s="19">
        <v>8</v>
      </c>
      <c r="R5" s="19">
        <v>7</v>
      </c>
      <c r="S5" s="13"/>
      <c r="T5" s="11" t="s">
        <v>305</v>
      </c>
      <c r="U5" s="11">
        <v>4120</v>
      </c>
      <c r="V5" s="11">
        <v>4250</v>
      </c>
      <c r="W5" s="11">
        <v>4350</v>
      </c>
      <c r="X5" s="11">
        <v>4310</v>
      </c>
      <c r="Y5" s="11">
        <v>4320</v>
      </c>
      <c r="Z5" s="11">
        <v>4305</v>
      </c>
      <c r="AA5" s="11">
        <v>4225</v>
      </c>
      <c r="AB5" s="11">
        <v>4145</v>
      </c>
      <c r="AC5" s="11">
        <v>4075</v>
      </c>
      <c r="AE5" s="16">
        <f>J5/U5*10000</f>
        <v>12.135922330097086</v>
      </c>
      <c r="AF5" s="16">
        <f>K5/V5*10000</f>
        <v>7.0588235294117654</v>
      </c>
      <c r="AG5" s="16">
        <f>L5/W5*10000</f>
        <v>4.5977011494252871</v>
      </c>
      <c r="AH5" s="16">
        <f>M5/X5*10000</f>
        <v>13.921113689095126</v>
      </c>
      <c r="AI5" s="16">
        <f>N5/Y5*10000</f>
        <v>23.148148148148145</v>
      </c>
      <c r="AJ5" s="16">
        <f>O5/Z5*10000</f>
        <v>18.583042973286876</v>
      </c>
      <c r="AK5" s="16">
        <f>P5/AA5*10000</f>
        <v>18.934911242603551</v>
      </c>
      <c r="AL5" s="16">
        <f>Q5/AB5*10000</f>
        <v>19.300361881785282</v>
      </c>
      <c r="AM5" s="16">
        <f>R5/AC5*10000</f>
        <v>17.177914110429448</v>
      </c>
      <c r="AN5" s="16">
        <f>AVERAGE(AK5:AM5)/AVERAGE(AE5:AG5)*100</f>
        <v>232.90242997708668</v>
      </c>
    </row>
    <row r="6" spans="3:40" x14ac:dyDescent="0.25">
      <c r="C6" s="11" t="s">
        <v>304</v>
      </c>
      <c r="D6" s="13" t="e">
        <v>#DIV/0!</v>
      </c>
      <c r="F6" s="11" t="s">
        <v>131</v>
      </c>
      <c r="H6" s="12" t="e">
        <f>_xlfn.RANK.AVG(G6,$G$3:$G$90,0)</f>
        <v>#N/A</v>
      </c>
      <c r="I6" s="19">
        <v>12</v>
      </c>
      <c r="J6" s="19">
        <v>2</v>
      </c>
      <c r="K6" s="19">
        <v>0</v>
      </c>
      <c r="L6" s="19">
        <v>2</v>
      </c>
      <c r="M6" s="19">
        <v>0</v>
      </c>
      <c r="N6" s="19">
        <v>2</v>
      </c>
      <c r="O6" s="19">
        <v>1</v>
      </c>
      <c r="P6" s="19">
        <v>0</v>
      </c>
      <c r="Q6" s="19">
        <v>0</v>
      </c>
      <c r="R6" s="19">
        <v>1</v>
      </c>
      <c r="S6" s="13"/>
      <c r="T6" s="11" t="s">
        <v>303</v>
      </c>
      <c r="U6" s="11">
        <v>35</v>
      </c>
      <c r="V6" s="11">
        <v>30</v>
      </c>
      <c r="W6" s="11">
        <v>30</v>
      </c>
      <c r="X6" s="11">
        <v>20</v>
      </c>
      <c r="Y6" s="11">
        <v>20</v>
      </c>
      <c r="Z6" s="11">
        <v>15</v>
      </c>
      <c r="AA6" s="11">
        <v>15</v>
      </c>
      <c r="AB6" s="11">
        <v>10</v>
      </c>
      <c r="AC6" s="11">
        <v>5</v>
      </c>
      <c r="AE6" s="16">
        <f>J6/U6*10000</f>
        <v>571.42857142857144</v>
      </c>
      <c r="AF6" s="16">
        <f>K6/V6*10000</f>
        <v>0</v>
      </c>
      <c r="AG6" s="16">
        <f>L6/W6*10000</f>
        <v>666.66666666666663</v>
      </c>
      <c r="AH6" s="16">
        <f>M6/X6*10000</f>
        <v>0</v>
      </c>
      <c r="AI6" s="16">
        <f>N6/Y6*10000</f>
        <v>1000</v>
      </c>
      <c r="AJ6" s="16">
        <f>O6/Z6*10000</f>
        <v>666.66666666666663</v>
      </c>
      <c r="AK6" s="16">
        <f>P6/AA6*10000</f>
        <v>0</v>
      </c>
      <c r="AL6" s="16">
        <f>Q6/AB6*10000</f>
        <v>0</v>
      </c>
      <c r="AM6" s="16">
        <f>R6/AC6*10000</f>
        <v>2000</v>
      </c>
      <c r="AN6" s="16">
        <f>AVERAGE(AK6:AM6)/AVERAGE(AE6:AG6)*100</f>
        <v>161.53846153846152</v>
      </c>
    </row>
    <row r="7" spans="3:40" x14ac:dyDescent="0.25">
      <c r="C7" s="11" t="s">
        <v>302</v>
      </c>
      <c r="D7" s="13">
        <v>9.0850884498506895E-2</v>
      </c>
      <c r="F7" s="11" t="s">
        <v>59</v>
      </c>
      <c r="G7" s="13">
        <v>9.0850884498506895E-2</v>
      </c>
      <c r="H7" s="12">
        <f>_xlfn.RANK.AVG(G7,$G$3:$G$90,0)</f>
        <v>58</v>
      </c>
      <c r="I7" s="19">
        <v>17</v>
      </c>
      <c r="J7" s="19">
        <v>8</v>
      </c>
      <c r="K7" s="19">
        <v>8</v>
      </c>
      <c r="L7" s="19">
        <v>6</v>
      </c>
      <c r="M7" s="19">
        <v>4</v>
      </c>
      <c r="N7" s="19">
        <v>11</v>
      </c>
      <c r="O7" s="19">
        <v>11</v>
      </c>
      <c r="P7" s="19">
        <v>15</v>
      </c>
      <c r="Q7" s="19">
        <v>5</v>
      </c>
      <c r="R7" s="19">
        <v>6</v>
      </c>
      <c r="S7" s="13"/>
      <c r="T7" s="11" t="s">
        <v>301</v>
      </c>
      <c r="U7" s="11">
        <v>165</v>
      </c>
      <c r="V7" s="11">
        <v>185</v>
      </c>
      <c r="W7" s="11">
        <v>190</v>
      </c>
      <c r="X7" s="11">
        <v>195</v>
      </c>
      <c r="Y7" s="11">
        <v>185</v>
      </c>
      <c r="Z7" s="11">
        <v>165</v>
      </c>
      <c r="AA7" s="11">
        <v>165</v>
      </c>
      <c r="AB7" s="11">
        <v>150</v>
      </c>
      <c r="AC7" s="11">
        <v>145</v>
      </c>
      <c r="AE7" s="16">
        <f>J7/U7*10000</f>
        <v>484.84848484848487</v>
      </c>
      <c r="AF7" s="16">
        <f>K7/V7*10000</f>
        <v>432.43243243243245</v>
      </c>
      <c r="AG7" s="16">
        <f>L7/W7*10000</f>
        <v>315.78947368421052</v>
      </c>
      <c r="AH7" s="16">
        <f>M7/X7*10000</f>
        <v>205.12820512820514</v>
      </c>
      <c r="AI7" s="16">
        <f>N7/Y7*10000</f>
        <v>594.59459459459458</v>
      </c>
      <c r="AJ7" s="16">
        <f>O7/Z7*10000</f>
        <v>666.66666666666663</v>
      </c>
      <c r="AK7" s="16">
        <f>P7/AA7*10000</f>
        <v>909.09090909090912</v>
      </c>
      <c r="AL7" s="16">
        <f>Q7/AB7*10000</f>
        <v>333.33333333333331</v>
      </c>
      <c r="AM7" s="16">
        <f>R7/AC7*10000</f>
        <v>413.79310344827587</v>
      </c>
      <c r="AN7" s="16">
        <f>AVERAGE(AK7:AM7)/AVERAGE(AE7:AG7)*100</f>
        <v>134.31652872438141</v>
      </c>
    </row>
    <row r="8" spans="3:40" x14ac:dyDescent="0.25">
      <c r="C8" s="11" t="s">
        <v>300</v>
      </c>
      <c r="D8" s="13" t="e">
        <v>#DIV/0!</v>
      </c>
      <c r="F8" s="11" t="s">
        <v>121</v>
      </c>
      <c r="H8" s="12" t="e">
        <f>_xlfn.RANK.AVG(G8,$G$3:$G$90,0)</f>
        <v>#N/A</v>
      </c>
      <c r="I8" s="19">
        <v>5</v>
      </c>
      <c r="J8" s="19">
        <v>4</v>
      </c>
      <c r="K8" s="19">
        <v>5</v>
      </c>
      <c r="L8" s="19">
        <v>2</v>
      </c>
      <c r="M8" s="19">
        <v>1</v>
      </c>
      <c r="N8" s="19">
        <v>2</v>
      </c>
      <c r="O8" s="19">
        <v>0</v>
      </c>
      <c r="P8" s="19">
        <v>2</v>
      </c>
      <c r="Q8" s="19">
        <v>4</v>
      </c>
      <c r="R8" s="19">
        <v>2</v>
      </c>
      <c r="S8" s="13"/>
      <c r="T8" s="11" t="s">
        <v>299</v>
      </c>
      <c r="U8" s="11">
        <v>5</v>
      </c>
      <c r="V8" s="11">
        <v>5</v>
      </c>
      <c r="W8" s="11">
        <v>0</v>
      </c>
      <c r="X8" s="11">
        <v>5</v>
      </c>
      <c r="Y8" s="11">
        <v>0</v>
      </c>
      <c r="Z8" s="11">
        <v>5</v>
      </c>
      <c r="AA8" s="11">
        <v>5</v>
      </c>
      <c r="AB8" s="11">
        <v>10</v>
      </c>
      <c r="AC8" s="11">
        <v>5</v>
      </c>
      <c r="AE8" s="16">
        <f>J8/U8*10000</f>
        <v>8000</v>
      </c>
      <c r="AF8" s="16">
        <f>K8/V8*10000</f>
        <v>10000</v>
      </c>
      <c r="AG8" s="16" t="e">
        <f>L8/W8*10000</f>
        <v>#DIV/0!</v>
      </c>
      <c r="AH8" s="16">
        <f>M8/X8*10000</f>
        <v>2000</v>
      </c>
      <c r="AI8" s="16" t="e">
        <f>N8/Y8*10000</f>
        <v>#DIV/0!</v>
      </c>
      <c r="AJ8" s="16">
        <f>O8/Z8*10000</f>
        <v>0</v>
      </c>
      <c r="AK8" s="16">
        <f>P8/AA8*10000</f>
        <v>4000</v>
      </c>
      <c r="AL8" s="16">
        <f>Q8/AB8*10000</f>
        <v>4000</v>
      </c>
      <c r="AM8" s="16">
        <f>R8/AC8*10000</f>
        <v>4000</v>
      </c>
      <c r="AN8" s="16" t="e">
        <f>AVERAGE(AK8:AM8)/AVERAGE(AE8:AG8)*100</f>
        <v>#DIV/0!</v>
      </c>
    </row>
    <row r="9" spans="3:40" x14ac:dyDescent="0.25">
      <c r="C9" s="11" t="s">
        <v>298</v>
      </c>
      <c r="D9" s="13">
        <v>5.1381290168540199E-2</v>
      </c>
      <c r="F9" s="11" t="s">
        <v>33</v>
      </c>
      <c r="G9" s="13">
        <v>5.1381290168540199E-2</v>
      </c>
      <c r="H9" s="12">
        <f>_xlfn.RANK.AVG(G9,$G$3:$G$90,0)</f>
        <v>84</v>
      </c>
      <c r="I9" s="19">
        <v>12</v>
      </c>
      <c r="J9" s="19">
        <v>12</v>
      </c>
      <c r="K9" s="19">
        <v>11</v>
      </c>
      <c r="L9" s="19">
        <v>8</v>
      </c>
      <c r="M9" s="19">
        <v>7</v>
      </c>
      <c r="N9" s="19">
        <v>7</v>
      </c>
      <c r="O9" s="19">
        <v>7</v>
      </c>
      <c r="P9" s="19">
        <v>7</v>
      </c>
      <c r="Q9" s="19">
        <v>7</v>
      </c>
      <c r="R9" s="19">
        <v>13</v>
      </c>
      <c r="S9" s="13"/>
      <c r="T9" s="11" t="s">
        <v>297</v>
      </c>
      <c r="U9" s="11">
        <v>1425</v>
      </c>
      <c r="V9" s="11">
        <v>1480</v>
      </c>
      <c r="W9" s="11">
        <v>1495</v>
      </c>
      <c r="X9" s="11">
        <v>1535</v>
      </c>
      <c r="Y9" s="11">
        <v>1460</v>
      </c>
      <c r="Z9" s="11">
        <v>1500</v>
      </c>
      <c r="AA9" s="11">
        <v>1530</v>
      </c>
      <c r="AB9" s="11">
        <v>1465</v>
      </c>
      <c r="AC9" s="11">
        <v>1430</v>
      </c>
      <c r="AE9" s="16">
        <f>J9/U9*10000</f>
        <v>84.210526315789465</v>
      </c>
      <c r="AF9" s="16">
        <f>K9/V9*10000</f>
        <v>74.324324324324323</v>
      </c>
      <c r="AG9" s="16">
        <f>L9/W9*10000</f>
        <v>53.511705685618729</v>
      </c>
      <c r="AH9" s="16">
        <f>M9/X9*10000</f>
        <v>45.602605863192181</v>
      </c>
      <c r="AI9" s="16">
        <f>N9/Y9*10000</f>
        <v>47.945205479452056</v>
      </c>
      <c r="AJ9" s="16">
        <f>O9/Z9*10000</f>
        <v>46.666666666666671</v>
      </c>
      <c r="AK9" s="16">
        <f>P9/AA9*10000</f>
        <v>45.751633986928105</v>
      </c>
      <c r="AL9" s="16">
        <f>Q9/AB9*10000</f>
        <v>47.781569965870304</v>
      </c>
      <c r="AM9" s="16">
        <f>R9/AC9*10000</f>
        <v>90.909090909090907</v>
      </c>
      <c r="AN9" s="16">
        <f>AVERAGE(AK9:AM9)/AVERAGE(AE9:AG9)*100</f>
        <v>86.981980777165134</v>
      </c>
    </row>
    <row r="10" spans="3:40" x14ac:dyDescent="0.25">
      <c r="C10" s="11" t="s">
        <v>296</v>
      </c>
      <c r="D10" s="13">
        <v>0.10790848726276296</v>
      </c>
      <c r="F10" s="11" t="s">
        <v>86</v>
      </c>
      <c r="G10" s="13">
        <v>0.10790848726276296</v>
      </c>
      <c r="H10" s="12">
        <f>_xlfn.RANK.AVG(G10,$G$3:$G$90,0)</f>
        <v>31</v>
      </c>
      <c r="I10" s="19">
        <v>27</v>
      </c>
      <c r="J10" s="19">
        <v>15</v>
      </c>
      <c r="K10" s="19">
        <v>16</v>
      </c>
      <c r="L10" s="19">
        <v>20</v>
      </c>
      <c r="M10" s="19">
        <v>17</v>
      </c>
      <c r="N10" s="19">
        <v>30</v>
      </c>
      <c r="O10" s="19">
        <v>28</v>
      </c>
      <c r="P10" s="19">
        <v>24</v>
      </c>
      <c r="Q10" s="19">
        <v>17</v>
      </c>
      <c r="R10" s="19">
        <v>13</v>
      </c>
      <c r="S10" s="13"/>
      <c r="T10" s="11" t="s">
        <v>295</v>
      </c>
      <c r="U10" s="11">
        <v>395</v>
      </c>
      <c r="V10" s="11">
        <v>420</v>
      </c>
      <c r="W10" s="11">
        <v>440</v>
      </c>
      <c r="X10" s="11">
        <v>450</v>
      </c>
      <c r="Y10" s="11">
        <v>435</v>
      </c>
      <c r="Z10" s="11">
        <v>430</v>
      </c>
      <c r="AA10" s="11">
        <v>400</v>
      </c>
      <c r="AB10" s="11">
        <v>410</v>
      </c>
      <c r="AC10" s="11">
        <v>395</v>
      </c>
      <c r="AE10" s="16">
        <f>J10/U10*10000</f>
        <v>379.74683544303798</v>
      </c>
      <c r="AF10" s="16">
        <f>K10/V10*10000</f>
        <v>380.95238095238096</v>
      </c>
      <c r="AG10" s="16">
        <f>L10/W10*10000</f>
        <v>454.54545454545456</v>
      </c>
      <c r="AH10" s="16">
        <f>M10/X10*10000</f>
        <v>377.77777777777777</v>
      </c>
      <c r="AI10" s="16">
        <f>N10/Y10*10000</f>
        <v>689.65517241379314</v>
      </c>
      <c r="AJ10" s="16">
        <f>O10/Z10*10000</f>
        <v>651.16279069767438</v>
      </c>
      <c r="AK10" s="16">
        <f>P10/AA10*10000</f>
        <v>600</v>
      </c>
      <c r="AL10" s="16">
        <f>Q10/AB10*10000</f>
        <v>414.63414634146346</v>
      </c>
      <c r="AM10" s="16">
        <f>R10/AC10*10000</f>
        <v>329.11392405063293</v>
      </c>
      <c r="AN10" s="16">
        <f>AVERAGE(AK10:AM10)/AVERAGE(AE10:AG10)*100</f>
        <v>110.57428207866424</v>
      </c>
    </row>
    <row r="11" spans="3:40" x14ac:dyDescent="0.25">
      <c r="C11" s="11" t="s">
        <v>294</v>
      </c>
      <c r="D11" s="13">
        <v>0.10558205235564257</v>
      </c>
      <c r="F11" s="11" t="s">
        <v>81</v>
      </c>
      <c r="G11" s="13">
        <v>0.10558205235564257</v>
      </c>
      <c r="H11" s="12">
        <f>_xlfn.RANK.AVG(G11,$G$3:$G$90,0)</f>
        <v>36</v>
      </c>
      <c r="I11" s="19">
        <v>73</v>
      </c>
      <c r="J11" s="19">
        <v>78</v>
      </c>
      <c r="K11" s="19">
        <v>103</v>
      </c>
      <c r="L11" s="19">
        <v>95</v>
      </c>
      <c r="M11" s="19">
        <v>94</v>
      </c>
      <c r="N11" s="19">
        <v>64</v>
      </c>
      <c r="O11" s="19">
        <v>173</v>
      </c>
      <c r="P11" s="19">
        <v>202</v>
      </c>
      <c r="Q11" s="19">
        <v>168</v>
      </c>
      <c r="R11" s="19">
        <v>173</v>
      </c>
      <c r="S11" s="13"/>
      <c r="T11" s="11" t="s">
        <v>293</v>
      </c>
      <c r="U11" s="11">
        <v>9440</v>
      </c>
      <c r="V11" s="11">
        <v>9600</v>
      </c>
      <c r="W11" s="11">
        <v>9790</v>
      </c>
      <c r="X11" s="11">
        <v>9985</v>
      </c>
      <c r="Y11" s="11">
        <v>10445</v>
      </c>
      <c r="Z11" s="11">
        <v>11090</v>
      </c>
      <c r="AA11" s="11">
        <v>11195</v>
      </c>
      <c r="AB11" s="11">
        <v>10935</v>
      </c>
      <c r="AC11" s="11">
        <v>11030</v>
      </c>
      <c r="AE11" s="16">
        <f>J11/U11*10000</f>
        <v>82.627118644067792</v>
      </c>
      <c r="AF11" s="16">
        <f>K11/V11*10000</f>
        <v>107.29166666666666</v>
      </c>
      <c r="AG11" s="16">
        <f>L11/W11*10000</f>
        <v>97.037793667007165</v>
      </c>
      <c r="AH11" s="16">
        <f>M11/X11*10000</f>
        <v>94.141211817726585</v>
      </c>
      <c r="AI11" s="16">
        <f>N11/Y11*10000</f>
        <v>61.27333652465294</v>
      </c>
      <c r="AJ11" s="16">
        <f>O11/Z11*10000</f>
        <v>155.99639314697927</v>
      </c>
      <c r="AK11" s="16">
        <f>P11/AA11*10000</f>
        <v>180.43769539973204</v>
      </c>
      <c r="AL11" s="16">
        <f>Q11/AB11*10000</f>
        <v>153.63511659807958</v>
      </c>
      <c r="AM11" s="16">
        <f>R11/AC11*10000</f>
        <v>156.844968268359</v>
      </c>
      <c r="AN11" s="16">
        <f>AVERAGE(AK11:AM11)/AVERAGE(AE11:AG11)*100</f>
        <v>171.07737415013219</v>
      </c>
    </row>
    <row r="12" spans="3:40" x14ac:dyDescent="0.25">
      <c r="C12" s="11" t="s">
        <v>292</v>
      </c>
      <c r="D12" s="13">
        <v>9.7186350471562669E-2</v>
      </c>
      <c r="F12" s="11" t="s">
        <v>69</v>
      </c>
      <c r="G12" s="13">
        <v>9.7186350471562669E-2</v>
      </c>
      <c r="H12" s="12">
        <f>_xlfn.RANK.AVG(G12,$G$3:$G$90,0)</f>
        <v>48</v>
      </c>
      <c r="I12" s="19">
        <v>22</v>
      </c>
      <c r="J12" s="19">
        <v>23</v>
      </c>
      <c r="K12" s="19">
        <v>29</v>
      </c>
      <c r="L12" s="19">
        <v>27</v>
      </c>
      <c r="M12" s="19">
        <v>30</v>
      </c>
      <c r="N12" s="19">
        <v>18</v>
      </c>
      <c r="O12" s="19">
        <v>71</v>
      </c>
      <c r="P12" s="19">
        <v>88</v>
      </c>
      <c r="Q12" s="19">
        <v>82</v>
      </c>
      <c r="R12" s="19">
        <v>64</v>
      </c>
      <c r="S12" s="13"/>
      <c r="T12" s="11" t="s">
        <v>291</v>
      </c>
      <c r="U12" s="11">
        <v>2265</v>
      </c>
      <c r="V12" s="11">
        <v>2520</v>
      </c>
      <c r="W12" s="11">
        <v>2725</v>
      </c>
      <c r="X12" s="11">
        <v>2855</v>
      </c>
      <c r="Y12" s="11">
        <v>3115</v>
      </c>
      <c r="Z12" s="11">
        <v>3095</v>
      </c>
      <c r="AA12" s="11">
        <v>3105</v>
      </c>
      <c r="AB12" s="11">
        <v>3040</v>
      </c>
      <c r="AC12" s="11">
        <v>2955</v>
      </c>
      <c r="AE12" s="16">
        <f>J12/U12*10000</f>
        <v>101.54525386313466</v>
      </c>
      <c r="AF12" s="16">
        <f>K12/V12*10000</f>
        <v>115.07936507936509</v>
      </c>
      <c r="AG12" s="16">
        <f>L12/W12*10000</f>
        <v>99.082568807339442</v>
      </c>
      <c r="AH12" s="16">
        <f>M12/X12*10000</f>
        <v>105.07880910683012</v>
      </c>
      <c r="AI12" s="16">
        <f>N12/Y12*10000</f>
        <v>57.784911717495994</v>
      </c>
      <c r="AJ12" s="16">
        <f>O12/Z12*10000</f>
        <v>229.40226171243941</v>
      </c>
      <c r="AK12" s="16">
        <f>P12/AA12*10000</f>
        <v>283.41384863123994</v>
      </c>
      <c r="AL12" s="16">
        <f>Q12/AB12*10000</f>
        <v>269.73684210526318</v>
      </c>
      <c r="AM12" s="16">
        <f>R12/AC12*10000</f>
        <v>216.58206429780034</v>
      </c>
      <c r="AN12" s="16">
        <f>AVERAGE(AK12:AM12)/AVERAGE(AE12:AG12)*100</f>
        <v>243.81223643353539</v>
      </c>
    </row>
    <row r="13" spans="3:40" x14ac:dyDescent="0.25">
      <c r="C13" s="11" t="s">
        <v>290</v>
      </c>
      <c r="D13" s="13">
        <v>6.825030176836204E-2</v>
      </c>
      <c r="F13" s="11" t="s">
        <v>39</v>
      </c>
      <c r="G13" s="13">
        <v>6.825030176836204E-2</v>
      </c>
      <c r="H13" s="12">
        <f>_xlfn.RANK.AVG(G13,$G$3:$G$90,0)</f>
        <v>78</v>
      </c>
      <c r="I13" s="19">
        <v>0</v>
      </c>
      <c r="J13" s="19">
        <v>0</v>
      </c>
      <c r="K13" s="19">
        <v>1</v>
      </c>
      <c r="L13" s="19">
        <v>1</v>
      </c>
      <c r="M13" s="19">
        <v>1</v>
      </c>
      <c r="N13" s="19">
        <v>3</v>
      </c>
      <c r="O13" s="19">
        <v>0</v>
      </c>
      <c r="P13" s="19">
        <v>1</v>
      </c>
      <c r="Q13" s="19">
        <v>0</v>
      </c>
      <c r="R13" s="19">
        <v>1</v>
      </c>
      <c r="S13" s="13"/>
      <c r="T13" s="11" t="s">
        <v>289</v>
      </c>
      <c r="U13" s="11">
        <v>10</v>
      </c>
      <c r="V13" s="11">
        <v>5</v>
      </c>
      <c r="W13" s="11">
        <v>5</v>
      </c>
      <c r="X13" s="11">
        <v>10</v>
      </c>
      <c r="Y13" s="11">
        <v>5</v>
      </c>
      <c r="Z13" s="11">
        <v>5</v>
      </c>
      <c r="AA13" s="11">
        <v>5</v>
      </c>
      <c r="AB13" s="11">
        <v>5</v>
      </c>
      <c r="AC13" s="11">
        <v>5</v>
      </c>
      <c r="AE13" s="16">
        <f>J13/U13*10000</f>
        <v>0</v>
      </c>
      <c r="AF13" s="16">
        <f>K13/V13*10000</f>
        <v>2000</v>
      </c>
      <c r="AG13" s="16">
        <f>L13/W13*10000</f>
        <v>2000</v>
      </c>
      <c r="AH13" s="16">
        <f>M13/X13*10000</f>
        <v>1000</v>
      </c>
      <c r="AI13" s="16">
        <f>N13/Y13*10000</f>
        <v>6000</v>
      </c>
      <c r="AJ13" s="16">
        <f>O13/Z13*10000</f>
        <v>0</v>
      </c>
      <c r="AK13" s="16">
        <f>P13/AA13*10000</f>
        <v>2000</v>
      </c>
      <c r="AL13" s="16">
        <f>Q13/AB13*10000</f>
        <v>0</v>
      </c>
      <c r="AM13" s="16">
        <f>R13/AC13*10000</f>
        <v>2000</v>
      </c>
      <c r="AN13" s="16">
        <f>AVERAGE(AK13:AM13)/AVERAGE(AE13:AG13)*100</f>
        <v>100</v>
      </c>
    </row>
    <row r="14" spans="3:40" x14ac:dyDescent="0.25">
      <c r="C14" s="11" t="s">
        <v>288</v>
      </c>
      <c r="D14" s="13">
        <v>0.10495774366294808</v>
      </c>
      <c r="F14" s="11" t="s">
        <v>79</v>
      </c>
      <c r="G14" s="13">
        <v>0.10495774366294808</v>
      </c>
      <c r="H14" s="12">
        <f>_xlfn.RANK.AVG(G14,$G$3:$G$90,0)</f>
        <v>38</v>
      </c>
      <c r="I14" s="19">
        <v>54</v>
      </c>
      <c r="J14" s="19">
        <v>59</v>
      </c>
      <c r="K14" s="19">
        <v>56</v>
      </c>
      <c r="L14" s="19">
        <v>65</v>
      </c>
      <c r="M14" s="19">
        <v>54</v>
      </c>
      <c r="N14" s="19">
        <v>40</v>
      </c>
      <c r="O14" s="19">
        <v>72</v>
      </c>
      <c r="P14" s="19">
        <v>74</v>
      </c>
      <c r="Q14" s="19">
        <v>78</v>
      </c>
      <c r="R14" s="19">
        <v>96</v>
      </c>
      <c r="S14" s="13"/>
      <c r="T14" s="11" t="s">
        <v>287</v>
      </c>
      <c r="U14" s="11">
        <v>4460</v>
      </c>
      <c r="V14" s="11">
        <v>4490</v>
      </c>
      <c r="W14" s="11">
        <v>4535</v>
      </c>
      <c r="X14" s="11">
        <v>4480</v>
      </c>
      <c r="Y14" s="11">
        <v>4550</v>
      </c>
      <c r="Z14" s="11">
        <v>4680</v>
      </c>
      <c r="AA14" s="11">
        <v>4705</v>
      </c>
      <c r="AB14" s="11">
        <v>4605</v>
      </c>
      <c r="AC14" s="11">
        <v>4530</v>
      </c>
      <c r="AE14" s="16">
        <f>J14/U14*10000</f>
        <v>132.28699551569508</v>
      </c>
      <c r="AF14" s="16">
        <f>K14/V14*10000</f>
        <v>124.72160356347439</v>
      </c>
      <c r="AG14" s="16">
        <f>L14/W14*10000</f>
        <v>143.32965821389195</v>
      </c>
      <c r="AH14" s="16">
        <f>M14/X14*10000</f>
        <v>120.53571428571429</v>
      </c>
      <c r="AI14" s="16">
        <f>N14/Y14*10000</f>
        <v>87.912087912087912</v>
      </c>
      <c r="AJ14" s="16">
        <f>O14/Z14*10000</f>
        <v>153.84615384615387</v>
      </c>
      <c r="AK14" s="16">
        <f>P14/AA14*10000</f>
        <v>157.27948990435706</v>
      </c>
      <c r="AL14" s="16">
        <f>Q14/AB14*10000</f>
        <v>169.38110749185668</v>
      </c>
      <c r="AM14" s="16">
        <f>R14/AC14*10000</f>
        <v>211.92052980132451</v>
      </c>
      <c r="AN14" s="16">
        <f>AVERAGE(AK14:AM14)/AVERAGE(AE14:AG14)*100</f>
        <v>134.53151613318795</v>
      </c>
    </row>
    <row r="15" spans="3:40" x14ac:dyDescent="0.25">
      <c r="C15" s="11" t="s">
        <v>286</v>
      </c>
      <c r="D15" s="13">
        <v>7.6467408995003913E-2</v>
      </c>
      <c r="F15" s="11" t="s">
        <v>48</v>
      </c>
      <c r="G15" s="13">
        <v>7.6467408995003913E-2</v>
      </c>
      <c r="H15" s="12">
        <f>_xlfn.RANK.AVG(G15,$G$3:$G$90,0)</f>
        <v>69</v>
      </c>
      <c r="I15" s="19">
        <v>62</v>
      </c>
      <c r="J15" s="19">
        <v>60</v>
      </c>
      <c r="K15" s="19">
        <v>69</v>
      </c>
      <c r="L15" s="19">
        <v>63</v>
      </c>
      <c r="M15" s="19">
        <v>58</v>
      </c>
      <c r="N15" s="19">
        <v>72</v>
      </c>
      <c r="O15" s="19">
        <v>75</v>
      </c>
      <c r="P15" s="19">
        <v>88</v>
      </c>
      <c r="Q15" s="19">
        <v>94</v>
      </c>
      <c r="R15" s="19">
        <v>73</v>
      </c>
      <c r="S15" s="13"/>
      <c r="T15" s="11" t="s">
        <v>285</v>
      </c>
      <c r="U15" s="11">
        <v>3990</v>
      </c>
      <c r="V15" s="11">
        <v>3985</v>
      </c>
      <c r="W15" s="11">
        <v>4085</v>
      </c>
      <c r="X15" s="11">
        <v>4125</v>
      </c>
      <c r="Y15" s="11">
        <v>4355</v>
      </c>
      <c r="Z15" s="11">
        <v>4355</v>
      </c>
      <c r="AA15" s="11">
        <v>4090</v>
      </c>
      <c r="AB15" s="11">
        <v>3820</v>
      </c>
      <c r="AC15" s="11">
        <v>3605</v>
      </c>
      <c r="AE15" s="16">
        <f>J15/U15*10000</f>
        <v>150.37593984962405</v>
      </c>
      <c r="AF15" s="16">
        <f>K15/V15*10000</f>
        <v>173.14930991217062</v>
      </c>
      <c r="AG15" s="16">
        <f>L15/W15*10000</f>
        <v>154.22276621787026</v>
      </c>
      <c r="AH15" s="16">
        <f>M15/X15*10000</f>
        <v>140.60606060606059</v>
      </c>
      <c r="AI15" s="16">
        <f>N15/Y15*10000</f>
        <v>165.32721010332949</v>
      </c>
      <c r="AJ15" s="16">
        <f>O15/Z15*10000</f>
        <v>172.21584385763489</v>
      </c>
      <c r="AK15" s="16">
        <f>P15/AA15*10000</f>
        <v>215.15892420537898</v>
      </c>
      <c r="AL15" s="16">
        <f>Q15/AB15*10000</f>
        <v>246.07329842931938</v>
      </c>
      <c r="AM15" s="16">
        <f>R15/AC15*10000</f>
        <v>202.49653259361997</v>
      </c>
      <c r="AN15" s="16">
        <f>AVERAGE(AK15:AM15)/AVERAGE(AE15:AG15)*100</f>
        <v>138.92862618535071</v>
      </c>
    </row>
    <row r="16" spans="3:40" x14ac:dyDescent="0.25">
      <c r="C16" s="11" t="s">
        <v>284</v>
      </c>
      <c r="D16" s="13">
        <v>6.9759606126119963E-2</v>
      </c>
      <c r="F16" s="11" t="s">
        <v>40</v>
      </c>
      <c r="G16" s="13">
        <v>6.9759606126119963E-2</v>
      </c>
      <c r="H16" s="12">
        <f>_xlfn.RANK.AVG(G16,$G$3:$G$90,0)</f>
        <v>77</v>
      </c>
      <c r="I16" s="19">
        <v>7</v>
      </c>
      <c r="J16" s="19">
        <v>5</v>
      </c>
      <c r="K16" s="19">
        <v>9</v>
      </c>
      <c r="L16" s="19">
        <v>10</v>
      </c>
      <c r="M16" s="19">
        <v>5</v>
      </c>
      <c r="N16" s="19">
        <v>6</v>
      </c>
      <c r="O16" s="19">
        <v>11</v>
      </c>
      <c r="P16" s="19">
        <v>19</v>
      </c>
      <c r="Q16" s="19">
        <v>11</v>
      </c>
      <c r="R16" s="19">
        <v>4</v>
      </c>
      <c r="S16" s="13"/>
      <c r="T16" s="11" t="s">
        <v>283</v>
      </c>
      <c r="U16" s="11">
        <v>720</v>
      </c>
      <c r="V16" s="11">
        <v>750</v>
      </c>
      <c r="W16" s="11">
        <v>735</v>
      </c>
      <c r="X16" s="11">
        <v>720</v>
      </c>
      <c r="Y16" s="11">
        <v>735</v>
      </c>
      <c r="Z16" s="11">
        <v>735</v>
      </c>
      <c r="AA16" s="11">
        <v>745</v>
      </c>
      <c r="AB16" s="11">
        <v>705</v>
      </c>
      <c r="AC16" s="11">
        <v>650</v>
      </c>
      <c r="AE16" s="16">
        <f>J16/U16*10000</f>
        <v>69.444444444444443</v>
      </c>
      <c r="AF16" s="16">
        <f>K16/V16*10000</f>
        <v>120</v>
      </c>
      <c r="AG16" s="16">
        <f>L16/W16*10000</f>
        <v>136.05442176870747</v>
      </c>
      <c r="AH16" s="16">
        <f>M16/X16*10000</f>
        <v>69.444444444444443</v>
      </c>
      <c r="AI16" s="16">
        <f>N16/Y16*10000</f>
        <v>81.632653061224502</v>
      </c>
      <c r="AJ16" s="16">
        <f>O16/Z16*10000</f>
        <v>149.65986394557822</v>
      </c>
      <c r="AK16" s="16">
        <f>P16/AA16*10000</f>
        <v>255.03355704697987</v>
      </c>
      <c r="AL16" s="16">
        <f>Q16/AB16*10000</f>
        <v>156.02836879432624</v>
      </c>
      <c r="AM16" s="16">
        <f>R16/AC16*10000</f>
        <v>61.53846153846154</v>
      </c>
      <c r="AN16" s="16">
        <f>AVERAGE(AK16:AM16)/AVERAGE(AE16:AG16)*100</f>
        <v>145.1926370368021</v>
      </c>
    </row>
    <row r="17" spans="3:40" x14ac:dyDescent="0.25">
      <c r="C17" s="11" t="s">
        <v>282</v>
      </c>
      <c r="D17" s="13">
        <v>7.4363151060011803E-2</v>
      </c>
      <c r="F17" s="11" t="s">
        <v>46</v>
      </c>
      <c r="G17" s="13">
        <v>7.4363151060011803E-2</v>
      </c>
      <c r="H17" s="12">
        <f>_xlfn.RANK.AVG(G17,$G$3:$G$90,0)</f>
        <v>71</v>
      </c>
      <c r="I17" s="19">
        <v>56</v>
      </c>
      <c r="J17" s="19">
        <v>51</v>
      </c>
      <c r="K17" s="19">
        <v>59</v>
      </c>
      <c r="L17" s="19">
        <v>76</v>
      </c>
      <c r="M17" s="19">
        <v>65</v>
      </c>
      <c r="N17" s="19">
        <v>54</v>
      </c>
      <c r="O17" s="19">
        <v>90</v>
      </c>
      <c r="P17" s="19">
        <v>104</v>
      </c>
      <c r="Q17" s="19">
        <v>96</v>
      </c>
      <c r="R17" s="19">
        <v>106</v>
      </c>
      <c r="S17" s="13"/>
      <c r="T17" s="11" t="s">
        <v>281</v>
      </c>
      <c r="U17" s="11">
        <v>9405</v>
      </c>
      <c r="V17" s="11">
        <v>9645</v>
      </c>
      <c r="W17" s="11">
        <v>9815</v>
      </c>
      <c r="X17" s="11">
        <v>9965</v>
      </c>
      <c r="Y17" s="11">
        <v>10295</v>
      </c>
      <c r="Z17" s="11">
        <v>10955</v>
      </c>
      <c r="AA17" s="11">
        <v>11160</v>
      </c>
      <c r="AB17" s="11">
        <v>10900</v>
      </c>
      <c r="AC17" s="11">
        <v>10735</v>
      </c>
      <c r="AE17" s="16">
        <f>J17/U17*10000</f>
        <v>54.226475279106857</v>
      </c>
      <c r="AF17" s="16">
        <f>K17/V17*10000</f>
        <v>61.171591498185592</v>
      </c>
      <c r="AG17" s="16">
        <f>L17/W17*10000</f>
        <v>77.432501273560874</v>
      </c>
      <c r="AH17" s="16">
        <f>M17/X17*10000</f>
        <v>65.228299046663324</v>
      </c>
      <c r="AI17" s="16">
        <f>N17/Y17*10000</f>
        <v>52.452646915978626</v>
      </c>
      <c r="AJ17" s="16">
        <f>O17/Z17*10000</f>
        <v>82.154267457781842</v>
      </c>
      <c r="AK17" s="16">
        <f>P17/AA17*10000</f>
        <v>93.1899641577061</v>
      </c>
      <c r="AL17" s="16">
        <f>Q17/AB17*10000</f>
        <v>88.073394495412856</v>
      </c>
      <c r="AM17" s="16">
        <f>R17/AC17*10000</f>
        <v>98.742431299487649</v>
      </c>
      <c r="AN17" s="16">
        <f>AVERAGE(AK17:AM17)/AVERAGE(AE17:AG17)*100</f>
        <v>145.20819638863657</v>
      </c>
    </row>
    <row r="18" spans="3:40" x14ac:dyDescent="0.25">
      <c r="C18" s="11" t="s">
        <v>280</v>
      </c>
      <c r="D18" s="13">
        <v>7.6389008889264323E-2</v>
      </c>
      <c r="F18" s="11" t="s">
        <v>47</v>
      </c>
      <c r="G18" s="13">
        <v>7.6389008889264323E-2</v>
      </c>
      <c r="H18" s="12">
        <f>_xlfn.RANK.AVG(G18,$G$3:$G$90,0)</f>
        <v>70</v>
      </c>
      <c r="I18" s="19">
        <v>18</v>
      </c>
      <c r="J18" s="19">
        <v>23</v>
      </c>
      <c r="K18" s="19">
        <v>21</v>
      </c>
      <c r="L18" s="19">
        <v>21</v>
      </c>
      <c r="M18" s="19">
        <v>21</v>
      </c>
      <c r="N18" s="19">
        <v>8</v>
      </c>
      <c r="O18" s="19">
        <v>28</v>
      </c>
      <c r="P18" s="19">
        <v>31</v>
      </c>
      <c r="Q18" s="19">
        <v>34</v>
      </c>
      <c r="R18" s="19">
        <v>27</v>
      </c>
      <c r="S18" s="13"/>
      <c r="T18" s="11" t="s">
        <v>279</v>
      </c>
      <c r="U18" s="11">
        <v>1655</v>
      </c>
      <c r="V18" s="11">
        <v>1615</v>
      </c>
      <c r="W18" s="11">
        <v>1605</v>
      </c>
      <c r="X18" s="11">
        <v>1605</v>
      </c>
      <c r="Y18" s="11">
        <v>1650</v>
      </c>
      <c r="Z18" s="11">
        <v>1635</v>
      </c>
      <c r="AA18" s="11">
        <v>1645</v>
      </c>
      <c r="AB18" s="11">
        <v>1620</v>
      </c>
      <c r="AC18" s="11">
        <v>1565</v>
      </c>
      <c r="AE18" s="16">
        <f>J18/U18*10000</f>
        <v>138.97280966767372</v>
      </c>
      <c r="AF18" s="16">
        <f>K18/V18*10000</f>
        <v>130.03095975232199</v>
      </c>
      <c r="AG18" s="16">
        <f>L18/W18*10000</f>
        <v>130.84112149532712</v>
      </c>
      <c r="AH18" s="16">
        <f>M18/X18*10000</f>
        <v>130.84112149532712</v>
      </c>
      <c r="AI18" s="16">
        <f>N18/Y18*10000</f>
        <v>48.484848484848484</v>
      </c>
      <c r="AJ18" s="16">
        <f>O18/Z18*10000</f>
        <v>171.25382262996942</v>
      </c>
      <c r="AK18" s="16">
        <f>P18/AA18*10000</f>
        <v>188.44984802431608</v>
      </c>
      <c r="AL18" s="16">
        <f>Q18/AB18*10000</f>
        <v>209.87654320987656</v>
      </c>
      <c r="AM18" s="16">
        <f>R18/AC18*10000</f>
        <v>172.52396166134187</v>
      </c>
      <c r="AN18" s="16">
        <f>AVERAGE(AK18:AM18)/AVERAGE(AE18:AG18)*100</f>
        <v>142.76794973889676</v>
      </c>
    </row>
    <row r="19" spans="3:40" x14ac:dyDescent="0.25">
      <c r="C19" s="11" t="s">
        <v>278</v>
      </c>
      <c r="D19" s="13">
        <v>0.1037674003232361</v>
      </c>
      <c r="F19" s="11" t="s">
        <v>78</v>
      </c>
      <c r="G19" s="13">
        <v>0.1037674003232361</v>
      </c>
      <c r="H19" s="12">
        <f>_xlfn.RANK.AVG(G19,$G$3:$G$90,0)</f>
        <v>39</v>
      </c>
      <c r="I19" s="19">
        <v>124</v>
      </c>
      <c r="J19" s="19">
        <v>105</v>
      </c>
      <c r="K19" s="19">
        <v>108</v>
      </c>
      <c r="L19" s="19">
        <v>125</v>
      </c>
      <c r="M19" s="19">
        <v>86</v>
      </c>
      <c r="N19" s="19">
        <v>82</v>
      </c>
      <c r="O19" s="19">
        <v>152</v>
      </c>
      <c r="P19" s="19">
        <v>155</v>
      </c>
      <c r="Q19" s="19">
        <v>146</v>
      </c>
      <c r="R19" s="19">
        <v>135</v>
      </c>
      <c r="S19" s="13"/>
      <c r="T19" s="11" t="s">
        <v>277</v>
      </c>
      <c r="U19" s="11">
        <v>12510</v>
      </c>
      <c r="V19" s="11">
        <v>12230</v>
      </c>
      <c r="W19" s="11">
        <v>11895</v>
      </c>
      <c r="X19" s="11">
        <v>11525</v>
      </c>
      <c r="Y19" s="11">
        <v>11405</v>
      </c>
      <c r="Z19" s="11">
        <v>11115</v>
      </c>
      <c r="AA19" s="11">
        <v>10555</v>
      </c>
      <c r="AB19" s="11">
        <v>10230</v>
      </c>
      <c r="AC19" s="11">
        <v>9925</v>
      </c>
      <c r="AE19" s="16">
        <f>J19/U19*10000</f>
        <v>83.932853717026376</v>
      </c>
      <c r="AF19" s="16">
        <f>K19/V19*10000</f>
        <v>88.307440719542114</v>
      </c>
      <c r="AG19" s="16">
        <f>L19/W19*10000</f>
        <v>105.08617065994116</v>
      </c>
      <c r="AH19" s="16">
        <f>M19/X19*10000</f>
        <v>74.620390455531449</v>
      </c>
      <c r="AI19" s="16">
        <f>N19/Y19*10000</f>
        <v>71.898290223586145</v>
      </c>
      <c r="AJ19" s="16">
        <f>O19/Z19*10000</f>
        <v>136.75213675213675</v>
      </c>
      <c r="AK19" s="16">
        <f>P19/AA19*10000</f>
        <v>146.84983420180009</v>
      </c>
      <c r="AL19" s="16">
        <f>Q19/AB19*10000</f>
        <v>142.71749755620723</v>
      </c>
      <c r="AM19" s="16">
        <f>R19/AC19*10000</f>
        <v>136.02015113350126</v>
      </c>
      <c r="AN19" s="16">
        <f>AVERAGE(AK19:AM19)/AVERAGE(AE19:AG19)*100</f>
        <v>153.46082558092826</v>
      </c>
    </row>
    <row r="20" spans="3:40" x14ac:dyDescent="0.25">
      <c r="C20" s="11" t="s">
        <v>276</v>
      </c>
      <c r="D20" s="13">
        <v>0.10296394004160547</v>
      </c>
      <c r="F20" s="11" t="s">
        <v>75</v>
      </c>
      <c r="G20" s="13">
        <v>0.10296394004160547</v>
      </c>
      <c r="H20" s="12">
        <f>_xlfn.RANK.AVG(G20,$G$3:$G$90,0)</f>
        <v>42</v>
      </c>
      <c r="I20" s="19">
        <v>2</v>
      </c>
      <c r="J20" s="19">
        <v>1</v>
      </c>
      <c r="K20" s="19">
        <v>1</v>
      </c>
      <c r="L20" s="19">
        <v>1</v>
      </c>
      <c r="M20" s="19">
        <v>2</v>
      </c>
      <c r="N20" s="19">
        <v>3</v>
      </c>
      <c r="O20" s="19">
        <v>0</v>
      </c>
      <c r="P20" s="19">
        <v>1</v>
      </c>
      <c r="Q20" s="19">
        <v>3</v>
      </c>
      <c r="R20" s="19">
        <v>3</v>
      </c>
      <c r="S20" s="13"/>
      <c r="T20" s="11" t="s">
        <v>275</v>
      </c>
      <c r="U20" s="11">
        <v>130</v>
      </c>
      <c r="V20" s="11">
        <v>115</v>
      </c>
      <c r="W20" s="11">
        <v>110</v>
      </c>
      <c r="X20" s="11">
        <v>110</v>
      </c>
      <c r="Y20" s="11">
        <v>115</v>
      </c>
      <c r="Z20" s="11">
        <v>115</v>
      </c>
      <c r="AA20" s="11">
        <v>105</v>
      </c>
      <c r="AB20" s="11">
        <v>115</v>
      </c>
      <c r="AC20" s="11">
        <v>110</v>
      </c>
      <c r="AE20" s="16">
        <f>J20/U20*10000</f>
        <v>76.923076923076934</v>
      </c>
      <c r="AF20" s="16">
        <f>K20/V20*10000</f>
        <v>86.956521739130437</v>
      </c>
      <c r="AG20" s="16">
        <f>L20/W20*10000</f>
        <v>90.909090909090907</v>
      </c>
      <c r="AH20" s="16">
        <f>M20/X20*10000</f>
        <v>181.81818181818181</v>
      </c>
      <c r="AI20" s="16">
        <f>N20/Y20*10000</f>
        <v>260.86956521739131</v>
      </c>
      <c r="AJ20" s="16">
        <f>O20/Z20*10000</f>
        <v>0</v>
      </c>
      <c r="AK20" s="16">
        <f>P20/AA20*10000</f>
        <v>95.238095238095241</v>
      </c>
      <c r="AL20" s="16">
        <f>Q20/AB20*10000</f>
        <v>260.86956521739131</v>
      </c>
      <c r="AM20" s="16">
        <f>R20/AC20*10000</f>
        <v>272.72727272727269</v>
      </c>
      <c r="AN20" s="16">
        <f>AVERAGE(AK20:AM20)/AVERAGE(AE20:AG20)*100</f>
        <v>246.80645527900893</v>
      </c>
    </row>
    <row r="21" spans="3:40" x14ac:dyDescent="0.25">
      <c r="C21" s="11" t="s">
        <v>274</v>
      </c>
      <c r="D21" s="13">
        <v>0.10705014684510036</v>
      </c>
      <c r="F21" s="11" t="s">
        <v>83</v>
      </c>
      <c r="G21" s="13">
        <v>0.10705014684510036</v>
      </c>
      <c r="H21" s="12">
        <f>_xlfn.RANK.AVG(G21,$G$3:$G$90,0)</f>
        <v>34</v>
      </c>
      <c r="I21" s="19">
        <v>25</v>
      </c>
      <c r="J21" s="19">
        <v>18</v>
      </c>
      <c r="K21" s="19">
        <v>18</v>
      </c>
      <c r="L21" s="19">
        <v>20</v>
      </c>
      <c r="M21" s="19">
        <v>18</v>
      </c>
      <c r="N21" s="19">
        <v>13</v>
      </c>
      <c r="O21" s="19">
        <v>19</v>
      </c>
      <c r="P21" s="19">
        <v>29</v>
      </c>
      <c r="Q21" s="19">
        <v>31</v>
      </c>
      <c r="R21" s="19">
        <v>39</v>
      </c>
      <c r="S21" s="13"/>
      <c r="T21" s="11" t="s">
        <v>273</v>
      </c>
      <c r="U21" s="11">
        <v>3280</v>
      </c>
      <c r="V21" s="11">
        <v>3360</v>
      </c>
      <c r="W21" s="11">
        <v>3410</v>
      </c>
      <c r="X21" s="11">
        <v>3485</v>
      </c>
      <c r="Y21" s="11">
        <v>3715</v>
      </c>
      <c r="Z21" s="11">
        <v>3970</v>
      </c>
      <c r="AA21" s="11">
        <v>3935</v>
      </c>
      <c r="AB21" s="11">
        <v>3740</v>
      </c>
      <c r="AC21" s="11">
        <v>3740</v>
      </c>
      <c r="AE21" s="16">
        <f>J21/U21*10000</f>
        <v>54.878048780487802</v>
      </c>
      <c r="AF21" s="16">
        <f>K21/V21*10000</f>
        <v>53.571428571428569</v>
      </c>
      <c r="AG21" s="16">
        <f>L21/W21*10000</f>
        <v>58.651026392961874</v>
      </c>
      <c r="AH21" s="16">
        <f>M21/X21*10000</f>
        <v>51.649928263988521</v>
      </c>
      <c r="AI21" s="16">
        <f>N21/Y21*10000</f>
        <v>34.993270524899053</v>
      </c>
      <c r="AJ21" s="16">
        <f>O21/Z21*10000</f>
        <v>47.858942065491185</v>
      </c>
      <c r="AK21" s="16">
        <f>P21/AA21*10000</f>
        <v>73.697585768742059</v>
      </c>
      <c r="AL21" s="16">
        <f>Q21/AB21*10000</f>
        <v>82.887700534759361</v>
      </c>
      <c r="AM21" s="16">
        <f>R21/AC21*10000</f>
        <v>104.27807486631016</v>
      </c>
      <c r="AN21" s="16">
        <f>AVERAGE(AK21:AM21)/AVERAGE(AE21:AG21)*100</f>
        <v>156.11165455735932</v>
      </c>
    </row>
    <row r="22" spans="3:40" x14ac:dyDescent="0.25">
      <c r="C22" s="11" t="s">
        <v>272</v>
      </c>
      <c r="D22" s="13">
        <v>0.1288719875663677</v>
      </c>
      <c r="F22" s="11" t="s">
        <v>104</v>
      </c>
      <c r="G22" s="13">
        <v>0.1288719875663677</v>
      </c>
      <c r="H22" s="12">
        <f>_xlfn.RANK.AVG(G22,$G$3:$G$90,0)</f>
        <v>13</v>
      </c>
      <c r="I22" s="19">
        <v>4</v>
      </c>
      <c r="J22" s="19">
        <v>3</v>
      </c>
      <c r="K22" s="19">
        <v>5</v>
      </c>
      <c r="L22" s="19">
        <v>6</v>
      </c>
      <c r="M22" s="19">
        <v>5</v>
      </c>
      <c r="N22" s="19">
        <v>5</v>
      </c>
      <c r="O22" s="19">
        <v>5</v>
      </c>
      <c r="P22" s="19">
        <v>6</v>
      </c>
      <c r="Q22" s="19">
        <v>10</v>
      </c>
      <c r="R22" s="19">
        <v>6</v>
      </c>
      <c r="S22" s="13"/>
      <c r="T22" s="11" t="s">
        <v>271</v>
      </c>
      <c r="U22" s="11">
        <v>680</v>
      </c>
      <c r="V22" s="11">
        <v>700</v>
      </c>
      <c r="W22" s="11">
        <v>720</v>
      </c>
      <c r="X22" s="11">
        <v>750</v>
      </c>
      <c r="Y22" s="11">
        <v>780</v>
      </c>
      <c r="Z22" s="11">
        <v>775</v>
      </c>
      <c r="AA22" s="11">
        <v>725</v>
      </c>
      <c r="AB22" s="11">
        <v>735</v>
      </c>
      <c r="AC22" s="11">
        <v>710</v>
      </c>
      <c r="AE22" s="16">
        <f>J22/U22*10000</f>
        <v>44.117647058823529</v>
      </c>
      <c r="AF22" s="16">
        <f>K22/V22*10000</f>
        <v>71.428571428571431</v>
      </c>
      <c r="AG22" s="16">
        <f>L22/W22*10000</f>
        <v>83.333333333333329</v>
      </c>
      <c r="AH22" s="16">
        <f>M22/X22*10000</f>
        <v>66.666666666666671</v>
      </c>
      <c r="AI22" s="16">
        <f>N22/Y22*10000</f>
        <v>64.102564102564102</v>
      </c>
      <c r="AJ22" s="16">
        <f>O22/Z22*10000</f>
        <v>64.516129032258064</v>
      </c>
      <c r="AK22" s="16">
        <f>P22/AA22*10000</f>
        <v>82.758620689655174</v>
      </c>
      <c r="AL22" s="16">
        <f>Q22/AB22*10000</f>
        <v>136.05442176870747</v>
      </c>
      <c r="AM22" s="16">
        <f>R22/AC22*10000</f>
        <v>84.507042253521121</v>
      </c>
      <c r="AN22" s="16">
        <f>AVERAGE(AK22:AM22)/AVERAGE(AE22:AG22)*100</f>
        <v>152.51446512977813</v>
      </c>
    </row>
    <row r="23" spans="3:40" x14ac:dyDescent="0.25">
      <c r="C23" s="11" t="s">
        <v>270</v>
      </c>
      <c r="D23" s="13">
        <v>9.140874708339089E-2</v>
      </c>
      <c r="F23" s="11" t="s">
        <v>62</v>
      </c>
      <c r="G23" s="13">
        <v>9.140874708339089E-2</v>
      </c>
      <c r="H23" s="12">
        <f>_xlfn.RANK.AVG(G23,$G$3:$G$90,0)</f>
        <v>55</v>
      </c>
      <c r="I23" s="19">
        <v>47</v>
      </c>
      <c r="J23" s="19">
        <v>55</v>
      </c>
      <c r="K23" s="19">
        <v>61</v>
      </c>
      <c r="L23" s="19">
        <v>56</v>
      </c>
      <c r="M23" s="19">
        <v>45</v>
      </c>
      <c r="N23" s="19">
        <v>15</v>
      </c>
      <c r="O23" s="19">
        <v>51</v>
      </c>
      <c r="P23" s="19">
        <v>67</v>
      </c>
      <c r="Q23" s="19">
        <v>65</v>
      </c>
      <c r="R23" s="19">
        <v>89</v>
      </c>
      <c r="S23" s="13"/>
      <c r="T23" s="11" t="s">
        <v>269</v>
      </c>
      <c r="U23" s="11">
        <v>6420</v>
      </c>
      <c r="V23" s="11">
        <v>6495</v>
      </c>
      <c r="W23" s="11">
        <v>6415</v>
      </c>
      <c r="X23" s="11">
        <v>6295</v>
      </c>
      <c r="Y23" s="11">
        <v>6290</v>
      </c>
      <c r="Z23" s="11">
        <v>6240</v>
      </c>
      <c r="AA23" s="11">
        <v>6095</v>
      </c>
      <c r="AB23" s="11">
        <v>5935</v>
      </c>
      <c r="AC23" s="11">
        <v>5830</v>
      </c>
      <c r="AE23" s="16">
        <f>J23/U23*10000</f>
        <v>85.669781931464172</v>
      </c>
      <c r="AF23" s="16">
        <f>K23/V23*10000</f>
        <v>93.918398768283296</v>
      </c>
      <c r="AG23" s="16">
        <f>L23/W23*10000</f>
        <v>87.295401402961801</v>
      </c>
      <c r="AH23" s="16">
        <f>M23/X23*10000</f>
        <v>71.485305798252583</v>
      </c>
      <c r="AI23" s="16">
        <f>N23/Y23*10000</f>
        <v>23.847376788553259</v>
      </c>
      <c r="AJ23" s="16">
        <f>O23/Z23*10000</f>
        <v>81.730769230769241</v>
      </c>
      <c r="AK23" s="16">
        <f>P23/AA23*10000</f>
        <v>109.92616899097621</v>
      </c>
      <c r="AL23" s="16">
        <f>Q23/AB23*10000</f>
        <v>109.51979780960404</v>
      </c>
      <c r="AM23" s="16">
        <f>R23/AC23*10000</f>
        <v>152.65866209262435</v>
      </c>
      <c r="AN23" s="16">
        <f>AVERAGE(AK23:AM23)/AVERAGE(AE23:AG23)*100</f>
        <v>139.42582228606381</v>
      </c>
    </row>
    <row r="24" spans="3:40" x14ac:dyDescent="0.25">
      <c r="C24" s="11" t="s">
        <v>268</v>
      </c>
      <c r="D24" s="13">
        <v>8.6563035293525756E-2</v>
      </c>
      <c r="F24" s="11" t="s">
        <v>55</v>
      </c>
      <c r="G24" s="13">
        <v>8.6563035293525756E-2</v>
      </c>
      <c r="H24" s="12">
        <f>_xlfn.RANK.AVG(G24,$G$3:$G$90,0)</f>
        <v>62</v>
      </c>
      <c r="I24" s="19">
        <v>25</v>
      </c>
      <c r="J24" s="19">
        <v>21</v>
      </c>
      <c r="K24" s="19">
        <v>25</v>
      </c>
      <c r="L24" s="19">
        <v>35</v>
      </c>
      <c r="M24" s="19">
        <v>21</v>
      </c>
      <c r="N24" s="19">
        <v>17</v>
      </c>
      <c r="O24" s="19">
        <v>32</v>
      </c>
      <c r="P24" s="19">
        <v>51</v>
      </c>
      <c r="Q24" s="19">
        <v>50</v>
      </c>
      <c r="R24" s="19">
        <v>50</v>
      </c>
      <c r="S24" s="13"/>
      <c r="T24" s="11" t="s">
        <v>267</v>
      </c>
      <c r="U24" s="11">
        <v>5000</v>
      </c>
      <c r="V24" s="11">
        <v>5000</v>
      </c>
      <c r="W24" s="11">
        <v>4980</v>
      </c>
      <c r="X24" s="11">
        <v>4970</v>
      </c>
      <c r="Y24" s="11">
        <v>5040</v>
      </c>
      <c r="Z24" s="11">
        <v>5240</v>
      </c>
      <c r="AA24" s="11">
        <v>5375</v>
      </c>
      <c r="AB24" s="11">
        <v>5185</v>
      </c>
      <c r="AC24" s="11">
        <v>5240</v>
      </c>
      <c r="AE24" s="16">
        <f>J24/U24*10000</f>
        <v>42</v>
      </c>
      <c r="AF24" s="16">
        <f>K24/V24*10000</f>
        <v>50</v>
      </c>
      <c r="AG24" s="16">
        <f>L24/W24*10000</f>
        <v>70.281124497991968</v>
      </c>
      <c r="AH24" s="16">
        <f>M24/X24*10000</f>
        <v>42.25352112676056</v>
      </c>
      <c r="AI24" s="16">
        <f>N24/Y24*10000</f>
        <v>33.730158730158735</v>
      </c>
      <c r="AJ24" s="16">
        <f>O24/Z24*10000</f>
        <v>61.068702290076338</v>
      </c>
      <c r="AK24" s="16">
        <f>P24/AA24*10000</f>
        <v>94.883720930232556</v>
      </c>
      <c r="AL24" s="16">
        <f>Q24/AB24*10000</f>
        <v>96.432015429122472</v>
      </c>
      <c r="AM24" s="16">
        <f>R24/AC24*10000</f>
        <v>95.419847328244273</v>
      </c>
      <c r="AN24" s="16">
        <f>AVERAGE(AK24:AM24)/AVERAGE(AE24:AG24)*100</f>
        <v>176.69065615277225</v>
      </c>
    </row>
    <row r="25" spans="3:40" x14ac:dyDescent="0.25">
      <c r="C25" s="11" t="s">
        <v>266</v>
      </c>
      <c r="D25" s="13">
        <v>7.9292442734481494E-2</v>
      </c>
      <c r="F25" s="11" t="s">
        <v>51</v>
      </c>
      <c r="G25" s="13">
        <v>7.9292442734481494E-2</v>
      </c>
      <c r="H25" s="12">
        <f>_xlfn.RANK.AVG(G25,$G$3:$G$90,0)</f>
        <v>66</v>
      </c>
      <c r="I25" s="19">
        <v>26</v>
      </c>
      <c r="J25" s="19">
        <v>13</v>
      </c>
      <c r="K25" s="19">
        <v>19</v>
      </c>
      <c r="L25" s="19">
        <v>27</v>
      </c>
      <c r="M25" s="19">
        <v>18</v>
      </c>
      <c r="N25" s="19">
        <v>11</v>
      </c>
      <c r="O25" s="19">
        <v>18</v>
      </c>
      <c r="P25" s="19">
        <v>45</v>
      </c>
      <c r="Q25" s="19">
        <v>24</v>
      </c>
      <c r="R25" s="19">
        <v>36</v>
      </c>
      <c r="S25" s="13"/>
      <c r="T25" s="11" t="s">
        <v>265</v>
      </c>
      <c r="U25" s="11">
        <v>2150</v>
      </c>
      <c r="V25" s="11">
        <v>1970</v>
      </c>
      <c r="W25" s="11">
        <v>1990</v>
      </c>
      <c r="X25" s="11">
        <v>2010</v>
      </c>
      <c r="Y25" s="11">
        <v>2010</v>
      </c>
      <c r="Z25" s="11">
        <v>2030</v>
      </c>
      <c r="AA25" s="11">
        <v>2055</v>
      </c>
      <c r="AB25" s="11">
        <v>2040</v>
      </c>
      <c r="AC25" s="11">
        <v>2000</v>
      </c>
      <c r="AE25" s="16">
        <f>J25/U25*10000</f>
        <v>60.465116279069768</v>
      </c>
      <c r="AF25" s="16">
        <f>K25/V25*10000</f>
        <v>96.446700507614224</v>
      </c>
      <c r="AG25" s="16">
        <f>L25/W25*10000</f>
        <v>135.678391959799</v>
      </c>
      <c r="AH25" s="16">
        <f>M25/X25*10000</f>
        <v>89.552238805970148</v>
      </c>
      <c r="AI25" s="16">
        <f>N25/Y25*10000</f>
        <v>54.726368159203986</v>
      </c>
      <c r="AJ25" s="16">
        <f>O25/Z25*10000</f>
        <v>88.669950738916256</v>
      </c>
      <c r="AK25" s="16">
        <f>P25/AA25*10000</f>
        <v>218.97810218978103</v>
      </c>
      <c r="AL25" s="16">
        <f>Q25/AB25*10000</f>
        <v>117.64705882352941</v>
      </c>
      <c r="AM25" s="16">
        <f>R25/AC25*10000</f>
        <v>180</v>
      </c>
      <c r="AN25" s="16">
        <f>AVERAGE(AK25:AM25)/AVERAGE(AE25:AG25)*100</f>
        <v>176.56953157340416</v>
      </c>
    </row>
    <row r="26" spans="3:40" x14ac:dyDescent="0.25">
      <c r="C26" s="11" t="s">
        <v>264</v>
      </c>
      <c r="D26" s="13">
        <v>9.9119114081904394E-2</v>
      </c>
      <c r="F26" s="11" t="s">
        <v>72</v>
      </c>
      <c r="G26" s="13">
        <v>9.9119114081904394E-2</v>
      </c>
      <c r="H26" s="12">
        <f>_xlfn.RANK.AVG(G26,$G$3:$G$90,0)</f>
        <v>45</v>
      </c>
      <c r="I26" s="19">
        <v>271</v>
      </c>
      <c r="J26" s="19">
        <v>234</v>
      </c>
      <c r="K26" s="19">
        <v>209</v>
      </c>
      <c r="L26" s="19">
        <v>249</v>
      </c>
      <c r="M26" s="19">
        <v>177</v>
      </c>
      <c r="N26" s="19">
        <v>153</v>
      </c>
      <c r="O26" s="19">
        <v>251</v>
      </c>
      <c r="P26" s="19">
        <v>274</v>
      </c>
      <c r="Q26" s="19">
        <v>281</v>
      </c>
      <c r="R26" s="19">
        <v>301</v>
      </c>
      <c r="S26" s="13"/>
      <c r="T26" s="11" t="s">
        <v>263</v>
      </c>
      <c r="U26" s="11">
        <v>28275</v>
      </c>
      <c r="V26" s="11">
        <v>29210</v>
      </c>
      <c r="W26" s="11">
        <v>29440</v>
      </c>
      <c r="X26" s="11">
        <v>29225</v>
      </c>
      <c r="Y26" s="11">
        <v>29150</v>
      </c>
      <c r="Z26" s="11">
        <v>26655</v>
      </c>
      <c r="AA26" s="11">
        <v>24925</v>
      </c>
      <c r="AB26" s="11">
        <v>23925</v>
      </c>
      <c r="AC26" s="11">
        <v>23035</v>
      </c>
      <c r="AE26" s="16">
        <f>J26/U26*10000</f>
        <v>82.758620689655174</v>
      </c>
      <c r="AF26" s="16">
        <f>K26/V26*10000</f>
        <v>71.550838753851423</v>
      </c>
      <c r="AG26" s="16">
        <f>L26/W26*10000</f>
        <v>84.578804347826079</v>
      </c>
      <c r="AH26" s="16">
        <f>M26/X26*10000</f>
        <v>60.564585115483318</v>
      </c>
      <c r="AI26" s="16">
        <f>N26/Y26*10000</f>
        <v>52.487135506003433</v>
      </c>
      <c r="AJ26" s="16">
        <f>O26/Z26*10000</f>
        <v>94.166197711498782</v>
      </c>
      <c r="AK26" s="16">
        <f>P26/AA26*10000</f>
        <v>109.92978936810432</v>
      </c>
      <c r="AL26" s="16">
        <f>Q26/AB26*10000</f>
        <v>117.4503657262278</v>
      </c>
      <c r="AM26" s="16">
        <f>R26/AC26*10000</f>
        <v>130.67071847189061</v>
      </c>
      <c r="AN26" s="16">
        <f>AVERAGE(AK26:AM26)/AVERAGE(AE26:AG26)*100</f>
        <v>149.88215322246964</v>
      </c>
    </row>
    <row r="27" spans="3:40" x14ac:dyDescent="0.25">
      <c r="C27" s="11" t="s">
        <v>262</v>
      </c>
      <c r="D27" s="13">
        <v>0.11237470384300607</v>
      </c>
      <c r="F27" s="11" t="s">
        <v>92</v>
      </c>
      <c r="G27" s="13">
        <v>0.11237470384300607</v>
      </c>
      <c r="H27" s="12">
        <f>_xlfn.RANK.AVG(G27,$G$3:$G$90,0)</f>
        <v>25</v>
      </c>
      <c r="I27" s="19">
        <v>28</v>
      </c>
      <c r="J27" s="19">
        <v>25</v>
      </c>
      <c r="K27" s="19">
        <v>28</v>
      </c>
      <c r="L27" s="19">
        <v>36</v>
      </c>
      <c r="M27" s="19">
        <v>29</v>
      </c>
      <c r="N27" s="19">
        <v>18</v>
      </c>
      <c r="O27" s="19">
        <v>30</v>
      </c>
      <c r="P27" s="19">
        <v>49</v>
      </c>
      <c r="Q27" s="19">
        <v>48</v>
      </c>
      <c r="R27" s="19">
        <v>46</v>
      </c>
      <c r="S27" s="13"/>
      <c r="T27" s="11" t="s">
        <v>261</v>
      </c>
      <c r="U27" s="11">
        <v>6495</v>
      </c>
      <c r="V27" s="11">
        <v>6530</v>
      </c>
      <c r="W27" s="11">
        <v>6435</v>
      </c>
      <c r="X27" s="11">
        <v>6220</v>
      </c>
      <c r="Y27" s="11">
        <v>6215</v>
      </c>
      <c r="Z27" s="11">
        <v>6175</v>
      </c>
      <c r="AA27" s="11">
        <v>5990</v>
      </c>
      <c r="AB27" s="11">
        <v>5845</v>
      </c>
      <c r="AC27" s="11">
        <v>5740</v>
      </c>
      <c r="AE27" s="16">
        <f>J27/U27*10000</f>
        <v>38.49114703618168</v>
      </c>
      <c r="AF27" s="16">
        <f>K27/V27*10000</f>
        <v>42.879019908116383</v>
      </c>
      <c r="AG27" s="16">
        <f>L27/W27*10000</f>
        <v>55.944055944055947</v>
      </c>
      <c r="AH27" s="16">
        <f>M27/X27*10000</f>
        <v>46.623794212218648</v>
      </c>
      <c r="AI27" s="16">
        <f>N27/Y27*10000</f>
        <v>28.962188254223655</v>
      </c>
      <c r="AJ27" s="16">
        <f>O27/Z27*10000</f>
        <v>48.582995951417004</v>
      </c>
      <c r="AK27" s="16">
        <f>P27/AA27*10000</f>
        <v>81.803005008347242</v>
      </c>
      <c r="AL27" s="16">
        <f>Q27/AB27*10000</f>
        <v>82.121471343028233</v>
      </c>
      <c r="AM27" s="16">
        <f>R27/AC27*10000</f>
        <v>80.139372822299663</v>
      </c>
      <c r="AN27" s="16">
        <f>AVERAGE(AK27:AM27)/AVERAGE(AE27:AG27)*100</f>
        <v>177.74112836957607</v>
      </c>
    </row>
    <row r="28" spans="3:40" x14ac:dyDescent="0.25">
      <c r="C28" s="11" t="s">
        <v>260</v>
      </c>
      <c r="D28" s="13">
        <v>0.11998990728583325</v>
      </c>
      <c r="F28" s="11" t="s">
        <v>100</v>
      </c>
      <c r="G28" s="13">
        <v>0.11998990728583325</v>
      </c>
      <c r="H28" s="12">
        <f>_xlfn.RANK.AVG(G28,$G$3:$G$90,0)</f>
        <v>17</v>
      </c>
      <c r="I28" s="19">
        <v>36</v>
      </c>
      <c r="J28" s="19">
        <v>44</v>
      </c>
      <c r="K28" s="19">
        <v>34</v>
      </c>
      <c r="L28" s="19">
        <v>42</v>
      </c>
      <c r="M28" s="19">
        <v>33</v>
      </c>
      <c r="N28" s="19">
        <v>20</v>
      </c>
      <c r="O28" s="19">
        <v>33</v>
      </c>
      <c r="P28" s="19">
        <v>41</v>
      </c>
      <c r="Q28" s="19">
        <v>40</v>
      </c>
      <c r="R28" s="19">
        <v>54</v>
      </c>
      <c r="S28" s="13"/>
      <c r="T28" s="11" t="s">
        <v>259</v>
      </c>
      <c r="U28" s="11">
        <v>3340</v>
      </c>
      <c r="V28" s="11">
        <v>3315</v>
      </c>
      <c r="W28" s="11">
        <v>3280</v>
      </c>
      <c r="X28" s="11">
        <v>3350</v>
      </c>
      <c r="Y28" s="11">
        <v>3385</v>
      </c>
      <c r="Z28" s="11">
        <v>3415</v>
      </c>
      <c r="AA28" s="11">
        <v>3460</v>
      </c>
      <c r="AB28" s="11">
        <v>3325</v>
      </c>
      <c r="AC28" s="11">
        <v>3310</v>
      </c>
      <c r="AE28" s="16">
        <f>J28/U28*10000</f>
        <v>131.73652694610777</v>
      </c>
      <c r="AF28" s="16">
        <f>K28/V28*10000</f>
        <v>102.56410256410257</v>
      </c>
      <c r="AG28" s="16">
        <f>L28/W28*10000</f>
        <v>128.04878048780486</v>
      </c>
      <c r="AH28" s="16">
        <f>M28/X28*10000</f>
        <v>98.507462686567166</v>
      </c>
      <c r="AI28" s="16">
        <f>N28/Y28*10000</f>
        <v>59.084194977843431</v>
      </c>
      <c r="AJ28" s="16">
        <f>O28/Z28*10000</f>
        <v>96.632503660322115</v>
      </c>
      <c r="AK28" s="16">
        <f>P28/AA28*10000</f>
        <v>118.49710982658959</v>
      </c>
      <c r="AL28" s="16">
        <f>Q28/AB28*10000</f>
        <v>120.30075187969925</v>
      </c>
      <c r="AM28" s="16">
        <f>R28/AC28*10000</f>
        <v>163.14199395770393</v>
      </c>
      <c r="AN28" s="16">
        <f>AVERAGE(AK28:AM28)/AVERAGE(AE28:AG28)*100</f>
        <v>110.92604115629565</v>
      </c>
    </row>
    <row r="29" spans="3:40" x14ac:dyDescent="0.25">
      <c r="C29" s="11" t="s">
        <v>258</v>
      </c>
      <c r="D29" s="13">
        <v>0.10370961089578601</v>
      </c>
      <c r="F29" s="11" t="s">
        <v>77</v>
      </c>
      <c r="G29" s="13">
        <v>0.10370961089578601</v>
      </c>
      <c r="H29" s="12">
        <f>_xlfn.RANK.AVG(G29,$G$3:$G$90,0)</f>
        <v>40</v>
      </c>
      <c r="I29" s="19">
        <v>86</v>
      </c>
      <c r="J29" s="19">
        <v>60</v>
      </c>
      <c r="K29" s="19">
        <v>59</v>
      </c>
      <c r="L29" s="19">
        <v>66</v>
      </c>
      <c r="M29" s="19">
        <v>62</v>
      </c>
      <c r="N29" s="19">
        <v>43</v>
      </c>
      <c r="O29" s="19">
        <v>79</v>
      </c>
      <c r="P29" s="19">
        <v>79</v>
      </c>
      <c r="Q29" s="19">
        <v>74</v>
      </c>
      <c r="R29" s="19">
        <v>73</v>
      </c>
      <c r="S29" s="13"/>
      <c r="T29" s="11" t="s">
        <v>257</v>
      </c>
      <c r="U29" s="11">
        <v>8380</v>
      </c>
      <c r="V29" s="11">
        <v>8280</v>
      </c>
      <c r="W29" s="11">
        <v>8195</v>
      </c>
      <c r="X29" s="11">
        <v>8185</v>
      </c>
      <c r="Y29" s="11">
        <v>8130</v>
      </c>
      <c r="Z29" s="11">
        <v>8100</v>
      </c>
      <c r="AA29" s="11">
        <v>8060</v>
      </c>
      <c r="AB29" s="11">
        <v>7805</v>
      </c>
      <c r="AC29" s="11">
        <v>7710</v>
      </c>
      <c r="AE29" s="16">
        <f>J29/U29*10000</f>
        <v>71.599045346062056</v>
      </c>
      <c r="AF29" s="16">
        <f>K29/V29*10000</f>
        <v>71.25603864734299</v>
      </c>
      <c r="AG29" s="16">
        <f>L29/W29*10000</f>
        <v>80.53691275167786</v>
      </c>
      <c r="AH29" s="16">
        <f>M29/X29*10000</f>
        <v>75.748320097739764</v>
      </c>
      <c r="AI29" s="16">
        <f>N29/Y29*10000</f>
        <v>52.890528905289059</v>
      </c>
      <c r="AJ29" s="16">
        <f>O29/Z29*10000</f>
        <v>97.53086419753086</v>
      </c>
      <c r="AK29" s="16">
        <f>P29/AA29*10000</f>
        <v>98.014888337468989</v>
      </c>
      <c r="AL29" s="16">
        <f>Q29/AB29*10000</f>
        <v>94.811018577834716</v>
      </c>
      <c r="AM29" s="16">
        <f>R29/AC29*10000</f>
        <v>94.682230869001287</v>
      </c>
      <c r="AN29" s="16">
        <f>AVERAGE(AK29:AM29)/AVERAGE(AE29:AG29)*100</f>
        <v>128.70118087192995</v>
      </c>
    </row>
    <row r="30" spans="3:40" x14ac:dyDescent="0.25">
      <c r="C30" s="11" t="s">
        <v>256</v>
      </c>
      <c r="D30" s="13">
        <v>9.0940039116593402E-2</v>
      </c>
      <c r="F30" s="11" t="s">
        <v>60</v>
      </c>
      <c r="G30" s="13">
        <v>9.0940039116593402E-2</v>
      </c>
      <c r="H30" s="12">
        <f>_xlfn.RANK.AVG(G30,$G$3:$G$90,0)</f>
        <v>57</v>
      </c>
      <c r="I30" s="19">
        <v>17</v>
      </c>
      <c r="J30" s="19">
        <v>14</v>
      </c>
      <c r="K30" s="19">
        <v>23</v>
      </c>
      <c r="L30" s="19">
        <v>35</v>
      </c>
      <c r="M30" s="19">
        <v>34</v>
      </c>
      <c r="N30" s="19">
        <v>24</v>
      </c>
      <c r="O30" s="19">
        <v>47</v>
      </c>
      <c r="P30" s="19">
        <v>41</v>
      </c>
      <c r="Q30" s="19">
        <v>44</v>
      </c>
      <c r="R30" s="19">
        <v>47</v>
      </c>
      <c r="S30" s="13"/>
      <c r="T30" s="11" t="s">
        <v>255</v>
      </c>
      <c r="U30" s="11">
        <v>3555</v>
      </c>
      <c r="V30" s="11">
        <v>3555</v>
      </c>
      <c r="W30" s="11">
        <v>3740</v>
      </c>
      <c r="X30" s="11">
        <v>3795</v>
      </c>
      <c r="Y30" s="11">
        <v>3805</v>
      </c>
      <c r="Z30" s="11">
        <v>3905</v>
      </c>
      <c r="AA30" s="11">
        <v>3885</v>
      </c>
      <c r="AB30" s="11">
        <v>3890</v>
      </c>
      <c r="AC30" s="11">
        <v>3860</v>
      </c>
      <c r="AE30" s="16">
        <f>J30/U30*10000</f>
        <v>39.381153305203938</v>
      </c>
      <c r="AF30" s="16">
        <f>K30/V30*10000</f>
        <v>64.697609001406462</v>
      </c>
      <c r="AG30" s="16">
        <f>L30/W30*10000</f>
        <v>93.582887700534755</v>
      </c>
      <c r="AH30" s="16">
        <f>M30/X30*10000</f>
        <v>89.591567852437407</v>
      </c>
      <c r="AI30" s="16">
        <f>N30/Y30*10000</f>
        <v>63.074901445466487</v>
      </c>
      <c r="AJ30" s="16">
        <f>O30/Z30*10000</f>
        <v>120.35851472471191</v>
      </c>
      <c r="AK30" s="16">
        <f>P30/AA30*10000</f>
        <v>105.53410553410552</v>
      </c>
      <c r="AL30" s="16">
        <f>Q30/AB30*10000</f>
        <v>113.11053984575835</v>
      </c>
      <c r="AM30" s="16">
        <f>R30/AC30*10000</f>
        <v>121.76165803108807</v>
      </c>
      <c r="AN30" s="16">
        <f>AVERAGE(AK30:AM30)/AVERAGE(AE30:AG30)*100</f>
        <v>172.21666590289357</v>
      </c>
    </row>
    <row r="31" spans="3:40" x14ac:dyDescent="0.25">
      <c r="C31" s="11" t="s">
        <v>254</v>
      </c>
      <c r="D31" s="13">
        <v>0.1149472188533362</v>
      </c>
      <c r="F31" s="11" t="s">
        <v>95</v>
      </c>
      <c r="G31" s="13">
        <v>0.1149472188533362</v>
      </c>
      <c r="H31" s="12">
        <f>_xlfn.RANK.AVG(G31,$G$3:$G$90,0)</f>
        <v>22</v>
      </c>
      <c r="I31" s="19">
        <v>21</v>
      </c>
      <c r="J31" s="19">
        <v>15</v>
      </c>
      <c r="K31" s="19">
        <v>22</v>
      </c>
      <c r="L31" s="19">
        <v>17</v>
      </c>
      <c r="M31" s="19">
        <v>18</v>
      </c>
      <c r="N31" s="19">
        <v>31</v>
      </c>
      <c r="O31" s="19">
        <v>26</v>
      </c>
      <c r="P31" s="19">
        <v>27</v>
      </c>
      <c r="Q31" s="19">
        <v>35</v>
      </c>
      <c r="R31" s="19">
        <v>29</v>
      </c>
      <c r="S31" s="13"/>
      <c r="T31" s="11" t="s">
        <v>253</v>
      </c>
      <c r="U31" s="11">
        <v>2570</v>
      </c>
      <c r="V31" s="11">
        <v>2620</v>
      </c>
      <c r="W31" s="11">
        <v>2620</v>
      </c>
      <c r="X31" s="11">
        <v>2630</v>
      </c>
      <c r="Y31" s="11">
        <v>2555</v>
      </c>
      <c r="Z31" s="11">
        <v>2380</v>
      </c>
      <c r="AA31" s="11">
        <v>2305</v>
      </c>
      <c r="AB31" s="11">
        <v>2240</v>
      </c>
      <c r="AC31" s="11">
        <v>2185</v>
      </c>
      <c r="AE31" s="16">
        <f>J31/U31*10000</f>
        <v>58.365758754863812</v>
      </c>
      <c r="AF31" s="16">
        <f>K31/V31*10000</f>
        <v>83.969465648854964</v>
      </c>
      <c r="AG31" s="16">
        <f>L31/W31*10000</f>
        <v>64.885496183206101</v>
      </c>
      <c r="AH31" s="16">
        <f>M31/X31*10000</f>
        <v>68.441064638783274</v>
      </c>
      <c r="AI31" s="16">
        <f>N31/Y31*10000</f>
        <v>121.3307240704501</v>
      </c>
      <c r="AJ31" s="16">
        <f>O31/Z31*10000</f>
        <v>109.24369747899159</v>
      </c>
      <c r="AK31" s="16">
        <f>P31/AA31*10000</f>
        <v>117.13665943600867</v>
      </c>
      <c r="AL31" s="16">
        <f>Q31/AB31*10000</f>
        <v>156.25</v>
      </c>
      <c r="AM31" s="16">
        <f>R31/AC31*10000</f>
        <v>132.72311212814645</v>
      </c>
      <c r="AN31" s="16">
        <f>AVERAGE(AK31:AM31)/AVERAGE(AE31:AG31)*100</f>
        <v>195.97932601233302</v>
      </c>
    </row>
    <row r="32" spans="3:40" x14ac:dyDescent="0.25">
      <c r="C32" s="11" t="s">
        <v>252</v>
      </c>
      <c r="D32" s="13">
        <v>8.6607241253031389E-2</v>
      </c>
      <c r="F32" s="11" t="s">
        <v>56</v>
      </c>
      <c r="G32" s="13">
        <v>8.6607241253031389E-2</v>
      </c>
      <c r="H32" s="12">
        <f>_xlfn.RANK.AVG(G32,$G$3:$G$90,0)</f>
        <v>61</v>
      </c>
      <c r="I32" s="19">
        <v>97</v>
      </c>
      <c r="J32" s="19">
        <v>94</v>
      </c>
      <c r="K32" s="19">
        <v>113</v>
      </c>
      <c r="L32" s="19">
        <v>114</v>
      </c>
      <c r="M32" s="19">
        <v>103</v>
      </c>
      <c r="N32" s="19">
        <v>60</v>
      </c>
      <c r="O32" s="19">
        <v>134</v>
      </c>
      <c r="P32" s="19">
        <v>171</v>
      </c>
      <c r="Q32" s="19">
        <v>144</v>
      </c>
      <c r="R32" s="19">
        <v>148</v>
      </c>
      <c r="S32" s="13"/>
      <c r="T32" s="11" t="s">
        <v>251</v>
      </c>
      <c r="U32" s="11">
        <v>6465</v>
      </c>
      <c r="V32" s="11">
        <v>6515</v>
      </c>
      <c r="W32" s="11">
        <v>6625</v>
      </c>
      <c r="X32" s="11">
        <v>6650</v>
      </c>
      <c r="Y32" s="11">
        <v>6845</v>
      </c>
      <c r="Z32" s="11">
        <v>7160</v>
      </c>
      <c r="AA32" s="11">
        <v>7150</v>
      </c>
      <c r="AB32" s="11">
        <v>6925</v>
      </c>
      <c r="AC32" s="11">
        <v>6845</v>
      </c>
      <c r="AE32" s="16">
        <f>J32/U32*10000</f>
        <v>145.39829853054911</v>
      </c>
      <c r="AF32" s="16">
        <f>K32/V32*10000</f>
        <v>173.44589409056024</v>
      </c>
      <c r="AG32" s="16">
        <f>L32/W32*10000</f>
        <v>172.0754716981132</v>
      </c>
      <c r="AH32" s="16">
        <f>M32/X32*10000</f>
        <v>154.88721804511277</v>
      </c>
      <c r="AI32" s="16">
        <f>N32/Y32*10000</f>
        <v>87.655222790357925</v>
      </c>
      <c r="AJ32" s="16">
        <f>O32/Z32*10000</f>
        <v>187.15083798882682</v>
      </c>
      <c r="AK32" s="16">
        <f>P32/AA32*10000</f>
        <v>239.16083916083915</v>
      </c>
      <c r="AL32" s="16">
        <f>Q32/AB32*10000</f>
        <v>207.94223826714801</v>
      </c>
      <c r="AM32" s="16">
        <f>R32/AC32*10000</f>
        <v>216.21621621621622</v>
      </c>
      <c r="AN32" s="16">
        <f>AVERAGE(AK32:AM32)/AVERAGE(AE32:AG32)*100</f>
        <v>135.11768663087761</v>
      </c>
    </row>
    <row r="33" spans="3:40" x14ac:dyDescent="0.25">
      <c r="C33" s="11" t="s">
        <v>250</v>
      </c>
      <c r="D33" s="13">
        <v>9.5873270021444454E-2</v>
      </c>
      <c r="F33" s="11" t="s">
        <v>68</v>
      </c>
      <c r="G33" s="13">
        <v>9.5873270021444454E-2</v>
      </c>
      <c r="H33" s="12">
        <f>_xlfn.RANK.AVG(G33,$G$3:$G$90,0)</f>
        <v>49</v>
      </c>
      <c r="I33" s="19">
        <v>178</v>
      </c>
      <c r="J33" s="19">
        <v>194</v>
      </c>
      <c r="K33" s="19">
        <v>190</v>
      </c>
      <c r="L33" s="19">
        <v>208</v>
      </c>
      <c r="M33" s="19">
        <v>143</v>
      </c>
      <c r="N33" s="19">
        <v>118</v>
      </c>
      <c r="O33" s="19">
        <v>170</v>
      </c>
      <c r="P33" s="19">
        <v>249</v>
      </c>
      <c r="Q33" s="19">
        <v>271</v>
      </c>
      <c r="R33" s="19">
        <v>237</v>
      </c>
      <c r="S33" s="13"/>
      <c r="T33" s="11" t="s">
        <v>249</v>
      </c>
      <c r="U33" s="11">
        <v>9850</v>
      </c>
      <c r="V33" s="11">
        <v>9990</v>
      </c>
      <c r="W33" s="11">
        <v>10140</v>
      </c>
      <c r="X33" s="11">
        <v>10155</v>
      </c>
      <c r="Y33" s="11">
        <v>10560</v>
      </c>
      <c r="Z33" s="11">
        <v>9965</v>
      </c>
      <c r="AA33" s="11">
        <v>10225</v>
      </c>
      <c r="AB33" s="11">
        <v>9990</v>
      </c>
      <c r="AC33" s="11">
        <v>9825</v>
      </c>
      <c r="AE33" s="16">
        <f>J33/U33*10000</f>
        <v>196.95431472081216</v>
      </c>
      <c r="AF33" s="16">
        <f>K33/V33*10000</f>
        <v>190.19019019019021</v>
      </c>
      <c r="AG33" s="16">
        <f>L33/W33*10000</f>
        <v>205.12820512820514</v>
      </c>
      <c r="AH33" s="16">
        <f>M33/X33*10000</f>
        <v>140.81733136386015</v>
      </c>
      <c r="AI33" s="16">
        <f>N33/Y33*10000</f>
        <v>111.74242424242425</v>
      </c>
      <c r="AJ33" s="16">
        <f>O33/Z33*10000</f>
        <v>170.59708981435023</v>
      </c>
      <c r="AK33" s="16">
        <f>P33/AA33*10000</f>
        <v>243.52078239608801</v>
      </c>
      <c r="AL33" s="16">
        <f>Q33/AB33*10000</f>
        <v>271.27127127127125</v>
      </c>
      <c r="AM33" s="16">
        <f>R33/AC33*10000</f>
        <v>241.22137404580153</v>
      </c>
      <c r="AN33" s="16">
        <f>AVERAGE(AK33:AM33)/AVERAGE(AE33:AG33)*100</f>
        <v>127.64616955981542</v>
      </c>
    </row>
    <row r="34" spans="3:40" x14ac:dyDescent="0.25">
      <c r="C34" s="11" t="s">
        <v>248</v>
      </c>
      <c r="D34" s="13">
        <v>0.10094769903047635</v>
      </c>
      <c r="F34" s="11" t="s">
        <v>74</v>
      </c>
      <c r="G34" s="13">
        <v>0.10094769903047635</v>
      </c>
      <c r="H34" s="12">
        <f>_xlfn.RANK.AVG(G34,$G$3:$G$90,0)</f>
        <v>43</v>
      </c>
      <c r="I34" s="19">
        <v>149</v>
      </c>
      <c r="J34" s="19">
        <v>149</v>
      </c>
      <c r="K34" s="19">
        <v>163</v>
      </c>
      <c r="L34" s="19">
        <v>145</v>
      </c>
      <c r="M34" s="19">
        <v>108</v>
      </c>
      <c r="N34" s="19">
        <v>229</v>
      </c>
      <c r="O34" s="19">
        <v>200</v>
      </c>
      <c r="P34" s="19">
        <v>197</v>
      </c>
      <c r="Q34" s="19">
        <v>192</v>
      </c>
      <c r="R34" s="19">
        <v>210</v>
      </c>
      <c r="S34" s="13"/>
      <c r="T34" s="11" t="s">
        <v>247</v>
      </c>
      <c r="U34" s="11">
        <v>15125</v>
      </c>
      <c r="V34" s="11">
        <v>14700</v>
      </c>
      <c r="W34" s="11">
        <v>15260</v>
      </c>
      <c r="X34" s="11">
        <v>15880</v>
      </c>
      <c r="Y34" s="11">
        <v>16035</v>
      </c>
      <c r="Z34" s="11">
        <v>15500</v>
      </c>
      <c r="AA34" s="11">
        <v>15270</v>
      </c>
      <c r="AB34" s="11">
        <v>15610</v>
      </c>
      <c r="AC34" s="11">
        <v>15975</v>
      </c>
      <c r="AE34" s="16">
        <f>J34/U34*10000</f>
        <v>98.512396694214885</v>
      </c>
      <c r="AF34" s="16">
        <f>K34/V34*10000</f>
        <v>110.8843537414966</v>
      </c>
      <c r="AG34" s="16">
        <f>L34/W34*10000</f>
        <v>95.019659239842724</v>
      </c>
      <c r="AH34" s="16">
        <f>M34/X34*10000</f>
        <v>68.010075566750629</v>
      </c>
      <c r="AI34" s="16">
        <f>N34/Y34*10000</f>
        <v>142.81259744309324</v>
      </c>
      <c r="AJ34" s="16">
        <f>O34/Z34*10000</f>
        <v>129.03225806451613</v>
      </c>
      <c r="AK34" s="16">
        <f>P34/AA34*10000</f>
        <v>129.01113294040604</v>
      </c>
      <c r="AL34" s="16">
        <f>Q34/AB34*10000</f>
        <v>122.99807815502884</v>
      </c>
      <c r="AM34" s="16">
        <f>R34/AC34*10000</f>
        <v>131.45539906103286</v>
      </c>
      <c r="AN34" s="16">
        <f>AVERAGE(AK34:AM34)/AVERAGE(AE34:AG34)*100</f>
        <v>125.96712856746548</v>
      </c>
    </row>
    <row r="35" spans="3:40" x14ac:dyDescent="0.25">
      <c r="C35" s="11" t="s">
        <v>246</v>
      </c>
      <c r="D35" s="13">
        <v>0.12332050620642949</v>
      </c>
      <c r="F35" s="11" t="s">
        <v>101</v>
      </c>
      <c r="G35" s="13">
        <v>0.12332050620642949</v>
      </c>
      <c r="H35" s="12">
        <f>_xlfn.RANK.AVG(G35,$G$3:$G$90,0)</f>
        <v>16</v>
      </c>
      <c r="I35" s="19">
        <v>50</v>
      </c>
      <c r="J35" s="19">
        <v>55</v>
      </c>
      <c r="K35" s="19">
        <v>64</v>
      </c>
      <c r="L35" s="19">
        <v>73</v>
      </c>
      <c r="M35" s="19">
        <v>58</v>
      </c>
      <c r="N35" s="19">
        <v>95</v>
      </c>
      <c r="O35" s="19">
        <v>94</v>
      </c>
      <c r="P35" s="19">
        <v>58</v>
      </c>
      <c r="Q35" s="19">
        <v>64</v>
      </c>
      <c r="R35" s="19">
        <v>65</v>
      </c>
      <c r="S35" s="13"/>
      <c r="T35" s="11" t="s">
        <v>245</v>
      </c>
      <c r="U35" s="11">
        <v>6000</v>
      </c>
      <c r="V35" s="11">
        <v>6460</v>
      </c>
      <c r="W35" s="11">
        <v>6535</v>
      </c>
      <c r="X35" s="11">
        <v>6695</v>
      </c>
      <c r="Y35" s="11">
        <v>6840</v>
      </c>
      <c r="Z35" s="11">
        <v>7200</v>
      </c>
      <c r="AA35" s="11">
        <v>6925</v>
      </c>
      <c r="AB35" s="11">
        <v>6990</v>
      </c>
      <c r="AC35" s="11">
        <v>7820</v>
      </c>
      <c r="AE35" s="16">
        <f>J35/U35*10000</f>
        <v>91.666666666666671</v>
      </c>
      <c r="AF35" s="16">
        <f>K35/V35*10000</f>
        <v>99.071207430340564</v>
      </c>
      <c r="AG35" s="16">
        <f>L35/W35*10000</f>
        <v>111.70619739862281</v>
      </c>
      <c r="AH35" s="16">
        <f>M35/X35*10000</f>
        <v>86.631814787154582</v>
      </c>
      <c r="AI35" s="16">
        <f>N35/Y35*10000</f>
        <v>138.88888888888889</v>
      </c>
      <c r="AJ35" s="16">
        <f>O35/Z35*10000</f>
        <v>130.55555555555557</v>
      </c>
      <c r="AK35" s="16">
        <f>P35/AA35*10000</f>
        <v>83.754512635379058</v>
      </c>
      <c r="AL35" s="16">
        <f>Q35/AB35*10000</f>
        <v>91.559370529327623</v>
      </c>
      <c r="AM35" s="16">
        <f>R35/AC35*10000</f>
        <v>83.120204603580575</v>
      </c>
      <c r="AN35" s="16">
        <f>AVERAGE(AK35:AM35)/AVERAGE(AE35:AG35)*100</f>
        <v>85.448554666749786</v>
      </c>
    </row>
    <row r="36" spans="3:40" x14ac:dyDescent="0.25">
      <c r="C36" s="11" t="s">
        <v>244</v>
      </c>
      <c r="D36" s="13">
        <v>0.11072979037037951</v>
      </c>
      <c r="F36" s="11" t="s">
        <v>91</v>
      </c>
      <c r="G36" s="13">
        <v>0.11072979037037951</v>
      </c>
      <c r="H36" s="12">
        <f>_xlfn.RANK.AVG(G36,$G$3:$G$90,0)</f>
        <v>26</v>
      </c>
      <c r="I36" s="19">
        <v>4</v>
      </c>
      <c r="J36" s="19">
        <v>11</v>
      </c>
      <c r="K36" s="19">
        <v>7</v>
      </c>
      <c r="L36" s="19">
        <v>10</v>
      </c>
      <c r="M36" s="19">
        <v>9</v>
      </c>
      <c r="N36" s="19">
        <v>3</v>
      </c>
      <c r="O36" s="19">
        <v>6</v>
      </c>
      <c r="P36" s="19">
        <v>9</v>
      </c>
      <c r="Q36" s="19">
        <v>10</v>
      </c>
      <c r="R36" s="19">
        <v>5</v>
      </c>
      <c r="S36" s="13"/>
      <c r="T36" s="11" t="s">
        <v>243</v>
      </c>
      <c r="U36" s="11">
        <v>930</v>
      </c>
      <c r="V36" s="11">
        <v>955</v>
      </c>
      <c r="W36" s="11">
        <v>955</v>
      </c>
      <c r="X36" s="11">
        <v>960</v>
      </c>
      <c r="Y36" s="11">
        <v>980</v>
      </c>
      <c r="Z36" s="11">
        <v>935</v>
      </c>
      <c r="AA36" s="11">
        <v>935</v>
      </c>
      <c r="AB36" s="11">
        <v>1005</v>
      </c>
      <c r="AC36" s="11">
        <v>1015</v>
      </c>
      <c r="AE36" s="16">
        <f>J36/U36*10000</f>
        <v>118.27956989247312</v>
      </c>
      <c r="AF36" s="16">
        <f>K36/V36*10000</f>
        <v>73.298429319371735</v>
      </c>
      <c r="AG36" s="16">
        <f>L36/W36*10000</f>
        <v>104.71204188481676</v>
      </c>
      <c r="AH36" s="16">
        <f>M36/X36*10000</f>
        <v>93.75</v>
      </c>
      <c r="AI36" s="16">
        <f>N36/Y36*10000</f>
        <v>30.612244897959183</v>
      </c>
      <c r="AJ36" s="16">
        <f>O36/Z36*10000</f>
        <v>64.171122994652407</v>
      </c>
      <c r="AK36" s="16">
        <f>P36/AA36*10000</f>
        <v>96.256684491978618</v>
      </c>
      <c r="AL36" s="16">
        <f>Q36/AB36*10000</f>
        <v>99.502487562189046</v>
      </c>
      <c r="AM36" s="16">
        <f>R36/AC36*10000</f>
        <v>49.261083743842363</v>
      </c>
      <c r="AN36" s="16">
        <f>AVERAGE(AK36:AM36)/AVERAGE(AE36:AG36)*100</f>
        <v>82.69608215352558</v>
      </c>
    </row>
    <row r="37" spans="3:40" x14ac:dyDescent="0.25">
      <c r="C37" s="11" t="s">
        <v>242</v>
      </c>
      <c r="D37" s="13">
        <v>4.0562841317195342E-2</v>
      </c>
      <c r="F37" s="11" t="s">
        <v>31</v>
      </c>
      <c r="G37" s="13">
        <v>4.0562841317195342E-2</v>
      </c>
      <c r="H37" s="12">
        <f>_xlfn.RANK.AVG(G37,$G$3:$G$90,0)</f>
        <v>86</v>
      </c>
      <c r="I37" s="19">
        <v>1</v>
      </c>
      <c r="J37" s="19">
        <v>4</v>
      </c>
      <c r="K37" s="19">
        <v>5</v>
      </c>
      <c r="L37" s="19">
        <v>8</v>
      </c>
      <c r="M37" s="19">
        <v>6</v>
      </c>
      <c r="N37" s="19">
        <v>4</v>
      </c>
      <c r="O37" s="19">
        <v>6</v>
      </c>
      <c r="P37" s="19">
        <v>5</v>
      </c>
      <c r="Q37" s="19">
        <v>7</v>
      </c>
      <c r="R37" s="19">
        <v>11</v>
      </c>
      <c r="S37" s="13"/>
      <c r="T37" s="11" t="s">
        <v>241</v>
      </c>
      <c r="U37" s="11">
        <v>1435</v>
      </c>
      <c r="V37" s="11">
        <v>1495</v>
      </c>
      <c r="W37" s="11">
        <v>1505</v>
      </c>
      <c r="X37" s="11">
        <v>1510</v>
      </c>
      <c r="Y37" s="11">
        <v>1550</v>
      </c>
      <c r="Z37" s="11">
        <v>1630</v>
      </c>
      <c r="AA37" s="11">
        <v>1660</v>
      </c>
      <c r="AB37" s="11">
        <v>1680</v>
      </c>
      <c r="AC37" s="11">
        <v>1730</v>
      </c>
      <c r="AE37" s="16">
        <f>J37/U37*10000</f>
        <v>27.874564459930312</v>
      </c>
      <c r="AF37" s="16">
        <f>K37/V37*10000</f>
        <v>33.444816053511708</v>
      </c>
      <c r="AG37" s="16">
        <f>L37/W37*10000</f>
        <v>53.156146179401993</v>
      </c>
      <c r="AH37" s="16">
        <f>M37/X37*10000</f>
        <v>39.735099337748345</v>
      </c>
      <c r="AI37" s="16">
        <f>N37/Y37*10000</f>
        <v>25.806451612903224</v>
      </c>
      <c r="AJ37" s="16">
        <f>O37/Z37*10000</f>
        <v>36.809815950920246</v>
      </c>
      <c r="AK37" s="16">
        <f>P37/AA37*10000</f>
        <v>30.120481927710845</v>
      </c>
      <c r="AL37" s="16">
        <f>Q37/AB37*10000</f>
        <v>41.666666666666664</v>
      </c>
      <c r="AM37" s="16">
        <f>R37/AC37*10000</f>
        <v>63.583815028901739</v>
      </c>
      <c r="AN37" s="16">
        <f>AVERAGE(AK37:AM37)/AVERAGE(AE37:AG37)*100</f>
        <v>118.25319134499463</v>
      </c>
    </row>
    <row r="38" spans="3:40" x14ac:dyDescent="0.25">
      <c r="C38" s="11" t="s">
        <v>240</v>
      </c>
      <c r="D38" s="13">
        <v>6.778925136483277E-2</v>
      </c>
      <c r="F38" s="11" t="s">
        <v>38</v>
      </c>
      <c r="G38" s="13">
        <v>6.778925136483277E-2</v>
      </c>
      <c r="H38" s="12">
        <f>_xlfn.RANK.AVG(G38,$G$3:$G$90,0)</f>
        <v>79</v>
      </c>
      <c r="I38" s="19">
        <v>101</v>
      </c>
      <c r="J38" s="19">
        <v>101</v>
      </c>
      <c r="K38" s="19">
        <v>63</v>
      </c>
      <c r="L38" s="19">
        <v>94</v>
      </c>
      <c r="M38" s="19">
        <v>43</v>
      </c>
      <c r="N38" s="19">
        <v>55</v>
      </c>
      <c r="O38" s="19">
        <v>90</v>
      </c>
      <c r="P38" s="19">
        <v>96</v>
      </c>
      <c r="Q38" s="19">
        <v>109</v>
      </c>
      <c r="R38" s="19">
        <v>110</v>
      </c>
      <c r="S38" s="13"/>
      <c r="T38" s="11" t="s">
        <v>239</v>
      </c>
      <c r="U38" s="11">
        <v>8000</v>
      </c>
      <c r="V38" s="11">
        <v>7990</v>
      </c>
      <c r="W38" s="11">
        <v>8195</v>
      </c>
      <c r="X38" s="11">
        <v>8320</v>
      </c>
      <c r="Y38" s="11">
        <v>8445</v>
      </c>
      <c r="Z38" s="11">
        <v>8735</v>
      </c>
      <c r="AA38" s="11">
        <v>8815</v>
      </c>
      <c r="AB38" s="11">
        <v>8795</v>
      </c>
      <c r="AC38" s="11">
        <v>8855</v>
      </c>
      <c r="AE38" s="16">
        <f>J38/U38*10000</f>
        <v>126.25000000000001</v>
      </c>
      <c r="AF38" s="16">
        <f>K38/V38*10000</f>
        <v>78.848560700876106</v>
      </c>
      <c r="AG38" s="16">
        <f>L38/W38*10000</f>
        <v>114.70408785845028</v>
      </c>
      <c r="AH38" s="16">
        <f>M38/X38*10000</f>
        <v>51.682692307692307</v>
      </c>
      <c r="AI38" s="16">
        <f>N38/Y38*10000</f>
        <v>65.127294256956773</v>
      </c>
      <c r="AJ38" s="16">
        <f>O38/Z38*10000</f>
        <v>103.03377218088151</v>
      </c>
      <c r="AK38" s="16">
        <f>P38/AA38*10000</f>
        <v>108.90527509926261</v>
      </c>
      <c r="AL38" s="16">
        <f>Q38/AB38*10000</f>
        <v>123.93405343945425</v>
      </c>
      <c r="AM38" s="16">
        <f>R38/AC38*10000</f>
        <v>124.22360248447204</v>
      </c>
      <c r="AN38" s="16">
        <f>AVERAGE(AK38:AM38)/AVERAGE(AE38:AG38)*100</f>
        <v>111.65102372720041</v>
      </c>
    </row>
    <row r="39" spans="3:40" x14ac:dyDescent="0.25">
      <c r="C39" s="11" t="s">
        <v>238</v>
      </c>
      <c r="D39" s="13">
        <v>0.10783535712855384</v>
      </c>
      <c r="F39" s="11" t="s">
        <v>85</v>
      </c>
      <c r="G39" s="13">
        <v>0.10783535712855384</v>
      </c>
      <c r="H39" s="12">
        <f>_xlfn.RANK.AVG(G39,$G$3:$G$90,0)</f>
        <v>32</v>
      </c>
      <c r="I39" s="19">
        <v>30</v>
      </c>
      <c r="J39" s="19">
        <v>29</v>
      </c>
      <c r="K39" s="19">
        <v>26</v>
      </c>
      <c r="L39" s="19">
        <v>28</v>
      </c>
      <c r="M39" s="19">
        <v>21</v>
      </c>
      <c r="N39" s="19">
        <v>11</v>
      </c>
      <c r="O39" s="19">
        <v>23</v>
      </c>
      <c r="P39" s="19">
        <v>28</v>
      </c>
      <c r="Q39" s="19">
        <v>25</v>
      </c>
      <c r="R39" s="19">
        <v>28</v>
      </c>
      <c r="S39" s="13"/>
      <c r="T39" s="11" t="s">
        <v>237</v>
      </c>
      <c r="U39" s="11">
        <v>1015</v>
      </c>
      <c r="V39" s="11">
        <v>1065</v>
      </c>
      <c r="W39" s="11">
        <v>1110</v>
      </c>
      <c r="X39" s="11">
        <v>1160</v>
      </c>
      <c r="Y39" s="11">
        <v>1215</v>
      </c>
      <c r="Z39" s="11">
        <v>1260</v>
      </c>
      <c r="AA39" s="11">
        <v>1305</v>
      </c>
      <c r="AB39" s="11">
        <v>1295</v>
      </c>
      <c r="AC39" s="11">
        <v>1310</v>
      </c>
      <c r="AE39" s="16">
        <f>J39/U39*10000</f>
        <v>285.71428571428572</v>
      </c>
      <c r="AF39" s="16">
        <f>K39/V39*10000</f>
        <v>244.13145539906102</v>
      </c>
      <c r="AG39" s="16">
        <f>L39/W39*10000</f>
        <v>252.25225225225225</v>
      </c>
      <c r="AH39" s="16">
        <f>M39/X39*10000</f>
        <v>181.0344827586207</v>
      </c>
      <c r="AI39" s="16">
        <f>N39/Y39*10000</f>
        <v>90.534979423868307</v>
      </c>
      <c r="AJ39" s="16">
        <f>O39/Z39*10000</f>
        <v>182.53968253968256</v>
      </c>
      <c r="AK39" s="16">
        <f>P39/AA39*10000</f>
        <v>214.55938697318007</v>
      </c>
      <c r="AL39" s="16">
        <f>Q39/AB39*10000</f>
        <v>193.05019305019306</v>
      </c>
      <c r="AM39" s="16">
        <f>R39/AC39*10000</f>
        <v>213.74045801526717</v>
      </c>
      <c r="AN39" s="16">
        <f>AVERAGE(AK39:AM39)/AVERAGE(AE39:AG39)*100</f>
        <v>79.446571057520217</v>
      </c>
    </row>
    <row r="40" spans="3:40" x14ac:dyDescent="0.25">
      <c r="C40" s="11" t="s">
        <v>236</v>
      </c>
      <c r="D40" s="13">
        <v>0.10529659549494694</v>
      </c>
      <c r="F40" s="11" t="s">
        <v>80</v>
      </c>
      <c r="G40" s="13">
        <v>0.10529659549494694</v>
      </c>
      <c r="H40" s="12">
        <f>_xlfn.RANK.AVG(G40,$G$3:$G$90,0)</f>
        <v>37</v>
      </c>
      <c r="I40" s="19">
        <v>872</v>
      </c>
      <c r="J40" s="19">
        <v>892</v>
      </c>
      <c r="K40" s="19">
        <v>1014</v>
      </c>
      <c r="L40" s="19">
        <v>1178</v>
      </c>
      <c r="M40" s="19">
        <v>769</v>
      </c>
      <c r="N40" s="19">
        <v>913</v>
      </c>
      <c r="O40" s="19">
        <v>1563</v>
      </c>
      <c r="P40" s="19">
        <v>1696</v>
      </c>
      <c r="Q40" s="19">
        <v>1550</v>
      </c>
      <c r="R40" s="19">
        <v>1595</v>
      </c>
      <c r="S40" s="13"/>
      <c r="T40" s="11" t="s">
        <v>235</v>
      </c>
      <c r="U40" s="11">
        <v>96970</v>
      </c>
      <c r="V40" s="11">
        <v>101915</v>
      </c>
      <c r="W40" s="11">
        <v>108355</v>
      </c>
      <c r="X40" s="11">
        <v>112060</v>
      </c>
      <c r="Y40" s="11">
        <v>117300</v>
      </c>
      <c r="Z40" s="11">
        <v>126520</v>
      </c>
      <c r="AA40" s="11">
        <v>127340</v>
      </c>
      <c r="AB40" s="11">
        <v>127590</v>
      </c>
      <c r="AC40" s="11">
        <v>128330</v>
      </c>
      <c r="AE40" s="16">
        <f>J40/U40*10000</f>
        <v>91.987212539960808</v>
      </c>
      <c r="AF40" s="16">
        <f>K40/V40*10000</f>
        <v>99.494676936662913</v>
      </c>
      <c r="AG40" s="16">
        <f>L40/W40*10000</f>
        <v>108.71671819482258</v>
      </c>
      <c r="AH40" s="16">
        <f>M40/X40*10000</f>
        <v>68.623951454577906</v>
      </c>
      <c r="AI40" s="16">
        <f>N40/Y40*10000</f>
        <v>77.834612105711855</v>
      </c>
      <c r="AJ40" s="16">
        <f>O40/Z40*10000</f>
        <v>123.53778058804933</v>
      </c>
      <c r="AK40" s="16">
        <f>P40/AA40*10000</f>
        <v>133.18674414952096</v>
      </c>
      <c r="AL40" s="16">
        <f>Q40/AB40*10000</f>
        <v>121.48287483345091</v>
      </c>
      <c r="AM40" s="16">
        <f>R40/AC40*10000</f>
        <v>124.28894256993688</v>
      </c>
      <c r="AN40" s="16">
        <f>AVERAGE(AK40:AM40)/AVERAGE(AE40:AG40)*100</f>
        <v>126.23594909129679</v>
      </c>
    </row>
    <row r="41" spans="3:40" x14ac:dyDescent="0.25">
      <c r="C41" s="11" t="s">
        <v>234</v>
      </c>
      <c r="D41" s="13">
        <v>0.11835740844055812</v>
      </c>
      <c r="F41" s="11" t="s">
        <v>97</v>
      </c>
      <c r="G41" s="13">
        <v>0.11835740844055812</v>
      </c>
      <c r="H41" s="12">
        <f>_xlfn.RANK.AVG(G41,$G$3:$G$90,0)</f>
        <v>20</v>
      </c>
      <c r="I41" s="19">
        <v>177</v>
      </c>
      <c r="J41" s="19">
        <v>167</v>
      </c>
      <c r="K41" s="19">
        <v>187</v>
      </c>
      <c r="L41" s="19">
        <v>189</v>
      </c>
      <c r="M41" s="19">
        <v>132</v>
      </c>
      <c r="N41" s="19">
        <v>217</v>
      </c>
      <c r="O41" s="19">
        <v>235</v>
      </c>
      <c r="P41" s="19">
        <v>213</v>
      </c>
      <c r="Q41" s="19">
        <v>216</v>
      </c>
      <c r="R41" s="19">
        <v>204</v>
      </c>
      <c r="S41" s="13"/>
      <c r="T41" s="11" t="s">
        <v>233</v>
      </c>
      <c r="U41" s="11">
        <v>26230</v>
      </c>
      <c r="V41" s="11">
        <v>25940</v>
      </c>
      <c r="W41" s="11">
        <v>26580</v>
      </c>
      <c r="X41" s="11">
        <v>27095</v>
      </c>
      <c r="Y41" s="11">
        <v>26925</v>
      </c>
      <c r="Z41" s="11">
        <v>25685</v>
      </c>
      <c r="AA41" s="11">
        <v>24215</v>
      </c>
      <c r="AB41" s="11">
        <v>24220</v>
      </c>
      <c r="AC41" s="11">
        <v>24255</v>
      </c>
      <c r="AE41" s="16">
        <f>J41/U41*10000</f>
        <v>63.667556233320624</v>
      </c>
      <c r="AF41" s="16">
        <f>K41/V41*10000</f>
        <v>72.089437162683112</v>
      </c>
      <c r="AG41" s="16">
        <f>L41/W41*10000</f>
        <v>71.106094808126414</v>
      </c>
      <c r="AH41" s="16">
        <f>M41/X41*10000</f>
        <v>48.71747554899428</v>
      </c>
      <c r="AI41" s="16">
        <f>N41/Y41*10000</f>
        <v>80.594243268337976</v>
      </c>
      <c r="AJ41" s="16">
        <f>O41/Z41*10000</f>
        <v>91.493089351761725</v>
      </c>
      <c r="AK41" s="16">
        <f>P41/AA41*10000</f>
        <v>87.962007020441874</v>
      </c>
      <c r="AL41" s="16">
        <f>Q41/AB41*10000</f>
        <v>89.182493806771262</v>
      </c>
      <c r="AM41" s="16">
        <f>R41/AC41*10000</f>
        <v>84.10636982065553</v>
      </c>
      <c r="AN41" s="16">
        <f>AVERAGE(AK41:AM41)/AVERAGE(AE41:AG41)*100</f>
        <v>126.29168060667706</v>
      </c>
    </row>
    <row r="42" spans="3:40" x14ac:dyDescent="0.25">
      <c r="C42" s="11" t="s">
        <v>232</v>
      </c>
      <c r="D42" s="13">
        <v>9.317305321436295E-2</v>
      </c>
      <c r="F42" s="11" t="s">
        <v>65</v>
      </c>
      <c r="G42" s="13">
        <v>9.317305321436295E-2</v>
      </c>
      <c r="H42" s="12">
        <f>_xlfn.RANK.AVG(G42,$G$3:$G$90,0)</f>
        <v>52</v>
      </c>
      <c r="I42" s="19">
        <v>1670</v>
      </c>
      <c r="J42" s="19">
        <v>1726</v>
      </c>
      <c r="K42" s="19">
        <v>1997</v>
      </c>
      <c r="L42" s="19">
        <v>2061</v>
      </c>
      <c r="M42" s="19">
        <v>1274</v>
      </c>
      <c r="N42" s="19">
        <v>1602</v>
      </c>
      <c r="O42" s="19">
        <v>2562</v>
      </c>
      <c r="P42" s="19">
        <v>2683</v>
      </c>
      <c r="Q42" s="19">
        <v>2476</v>
      </c>
      <c r="R42" s="19">
        <v>2340</v>
      </c>
      <c r="S42" s="13"/>
      <c r="T42" s="11" t="s">
        <v>231</v>
      </c>
      <c r="U42" s="11">
        <v>206695</v>
      </c>
      <c r="V42" s="11">
        <v>214055</v>
      </c>
      <c r="W42" s="11">
        <v>218680</v>
      </c>
      <c r="X42" s="11">
        <v>222360</v>
      </c>
      <c r="Y42" s="11">
        <v>225890</v>
      </c>
      <c r="Z42" s="11">
        <v>233560</v>
      </c>
      <c r="AA42" s="11">
        <v>236650</v>
      </c>
      <c r="AB42" s="11">
        <v>239385</v>
      </c>
      <c r="AC42" s="11">
        <v>243755</v>
      </c>
      <c r="AE42" s="16">
        <f>J42/U42*10000</f>
        <v>83.504680809888953</v>
      </c>
      <c r="AF42" s="16">
        <f>K42/V42*10000</f>
        <v>93.293779636074831</v>
      </c>
      <c r="AG42" s="16">
        <f>L42/W42*10000</f>
        <v>94.247301993780866</v>
      </c>
      <c r="AH42" s="16">
        <f>M42/X42*10000</f>
        <v>57.294477423997122</v>
      </c>
      <c r="AI42" s="16">
        <f>N42/Y42*10000</f>
        <v>70.919474080304568</v>
      </c>
      <c r="AJ42" s="16">
        <f>O42/Z42*10000</f>
        <v>109.69344065764686</v>
      </c>
      <c r="AK42" s="16">
        <f>P42/AA42*10000</f>
        <v>113.37418128037186</v>
      </c>
      <c r="AL42" s="16">
        <f>Q42/AB42*10000</f>
        <v>103.43171042462977</v>
      </c>
      <c r="AM42" s="16">
        <f>R42/AC42*10000</f>
        <v>95.998030809624424</v>
      </c>
      <c r="AN42" s="16">
        <f>AVERAGE(AK42:AM42)/AVERAGE(AE42:AG42)*100</f>
        <v>115.40631356823536</v>
      </c>
    </row>
    <row r="43" spans="3:40" x14ac:dyDescent="0.25">
      <c r="C43" s="11" t="s">
        <v>230</v>
      </c>
      <c r="D43" s="13">
        <v>8.1874947419322303E-2</v>
      </c>
      <c r="F43" s="11" t="s">
        <v>53</v>
      </c>
      <c r="G43" s="13">
        <v>8.1874947419322303E-2</v>
      </c>
      <c r="H43" s="12">
        <f>_xlfn.RANK.AVG(G43,$G$3:$G$90,0)</f>
        <v>64</v>
      </c>
      <c r="I43" s="19">
        <v>393</v>
      </c>
      <c r="J43" s="19">
        <v>385</v>
      </c>
      <c r="K43" s="19">
        <v>417</v>
      </c>
      <c r="L43" s="19">
        <v>403</v>
      </c>
      <c r="M43" s="19">
        <v>277</v>
      </c>
      <c r="N43" s="19">
        <v>340</v>
      </c>
      <c r="O43" s="19">
        <v>583</v>
      </c>
      <c r="P43" s="19">
        <v>663</v>
      </c>
      <c r="Q43" s="19">
        <v>641</v>
      </c>
      <c r="R43" s="19">
        <v>678</v>
      </c>
      <c r="S43" s="13"/>
      <c r="T43" s="11" t="s">
        <v>229</v>
      </c>
      <c r="U43" s="11">
        <v>85260</v>
      </c>
      <c r="V43" s="11">
        <v>86225</v>
      </c>
      <c r="W43" s="11">
        <v>88005</v>
      </c>
      <c r="X43" s="11">
        <v>87755</v>
      </c>
      <c r="Y43" s="11">
        <v>89760</v>
      </c>
      <c r="Z43" s="11">
        <v>91990</v>
      </c>
      <c r="AA43" s="11">
        <v>91910</v>
      </c>
      <c r="AB43" s="11">
        <v>92615</v>
      </c>
      <c r="AC43" s="11">
        <v>94130</v>
      </c>
      <c r="AE43" s="16">
        <f>J43/U43*10000</f>
        <v>45.155993431855499</v>
      </c>
      <c r="AF43" s="16">
        <f>K43/V43*10000</f>
        <v>48.361844012757317</v>
      </c>
      <c r="AG43" s="16">
        <f>L43/W43*10000</f>
        <v>45.792852678825071</v>
      </c>
      <c r="AH43" s="16">
        <f>M43/X43*10000</f>
        <v>31.565152982736027</v>
      </c>
      <c r="AI43" s="16">
        <f>N43/Y43*10000</f>
        <v>37.878787878787882</v>
      </c>
      <c r="AJ43" s="16">
        <f>O43/Z43*10000</f>
        <v>63.376453962387217</v>
      </c>
      <c r="AK43" s="16">
        <f>P43/AA43*10000</f>
        <v>72.13578500707213</v>
      </c>
      <c r="AL43" s="16">
        <f>Q43/AB43*10000</f>
        <v>69.211250877287696</v>
      </c>
      <c r="AM43" s="16">
        <f>R43/AC43*10000</f>
        <v>72.028046318920644</v>
      </c>
      <c r="AN43" s="16">
        <f>AVERAGE(AK43:AM43)/AVERAGE(AE43:AG43)*100</f>
        <v>153.16490214370265</v>
      </c>
    </row>
    <row r="44" spans="3:40" x14ac:dyDescent="0.25">
      <c r="C44" s="11" t="s">
        <v>228</v>
      </c>
      <c r="D44" s="13">
        <v>9.8326778180658866E-2</v>
      </c>
      <c r="F44" s="11" t="s">
        <v>71</v>
      </c>
      <c r="G44" s="13">
        <v>9.8326778180658866E-2</v>
      </c>
      <c r="H44" s="12">
        <f>_xlfn.RANK.AVG(G44,$G$3:$G$90,0)</f>
        <v>46</v>
      </c>
      <c r="I44" s="19">
        <v>762</v>
      </c>
      <c r="J44" s="19">
        <v>726</v>
      </c>
      <c r="K44" s="19">
        <v>757</v>
      </c>
      <c r="L44" s="19">
        <v>806</v>
      </c>
      <c r="M44" s="19">
        <v>565</v>
      </c>
      <c r="N44" s="19">
        <v>483</v>
      </c>
      <c r="O44" s="19">
        <v>941</v>
      </c>
      <c r="P44" s="19">
        <v>1120</v>
      </c>
      <c r="Q44" s="19">
        <v>1095</v>
      </c>
      <c r="R44" s="19">
        <v>1164</v>
      </c>
      <c r="S44" s="13"/>
      <c r="T44" s="11" t="s">
        <v>227</v>
      </c>
      <c r="U44" s="11">
        <v>123365</v>
      </c>
      <c r="V44" s="11">
        <v>122375</v>
      </c>
      <c r="W44" s="11">
        <v>122965</v>
      </c>
      <c r="X44" s="11">
        <v>121345</v>
      </c>
      <c r="Y44" s="11">
        <v>126110</v>
      </c>
      <c r="Z44" s="11">
        <v>127675</v>
      </c>
      <c r="AA44" s="11">
        <v>123495</v>
      </c>
      <c r="AB44" s="11">
        <v>121365</v>
      </c>
      <c r="AC44" s="11">
        <v>120350</v>
      </c>
      <c r="AE44" s="16">
        <f>J44/U44*10000</f>
        <v>58.849754792688358</v>
      </c>
      <c r="AF44" s="16">
        <f>K44/V44*10000</f>
        <v>61.859039836567931</v>
      </c>
      <c r="AG44" s="16">
        <f>L44/W44*10000</f>
        <v>65.547106900337496</v>
      </c>
      <c r="AH44" s="16">
        <f>M44/X44*10000</f>
        <v>46.561457002760719</v>
      </c>
      <c r="AI44" s="16">
        <f>N44/Y44*10000</f>
        <v>38.299896915391329</v>
      </c>
      <c r="AJ44" s="16">
        <f>O44/Z44*10000</f>
        <v>73.702760916389266</v>
      </c>
      <c r="AK44" s="16">
        <f>P44/AA44*10000</f>
        <v>90.69193084740273</v>
      </c>
      <c r="AL44" s="16">
        <f>Q44/AB44*10000</f>
        <v>90.223705351625256</v>
      </c>
      <c r="AM44" s="16">
        <f>R44/AC44*10000</f>
        <v>96.717906107187375</v>
      </c>
      <c r="AN44" s="16">
        <f>AVERAGE(AK44:AM44)/AVERAGE(AE44:AG44)*100</f>
        <v>149.06026602443131</v>
      </c>
    </row>
    <row r="45" spans="3:40" x14ac:dyDescent="0.25">
      <c r="C45" s="11" t="s">
        <v>226</v>
      </c>
      <c r="D45" s="13">
        <v>9.0094411717930839E-2</v>
      </c>
      <c r="F45" s="11" t="s">
        <v>58</v>
      </c>
      <c r="G45" s="13">
        <v>9.0094411717930839E-2</v>
      </c>
      <c r="H45" s="12">
        <f>_xlfn.RANK.AVG(G45,$G$3:$G$90,0)</f>
        <v>59</v>
      </c>
      <c r="I45" s="19">
        <v>1028</v>
      </c>
      <c r="J45" s="19">
        <v>1154</v>
      </c>
      <c r="K45" s="19">
        <v>1295</v>
      </c>
      <c r="L45" s="19">
        <v>1367</v>
      </c>
      <c r="M45" s="19">
        <v>917</v>
      </c>
      <c r="N45" s="19">
        <v>960</v>
      </c>
      <c r="O45" s="19">
        <v>1901</v>
      </c>
      <c r="P45" s="19">
        <v>2337</v>
      </c>
      <c r="Q45" s="19">
        <v>2018</v>
      </c>
      <c r="R45" s="19">
        <v>2069</v>
      </c>
      <c r="S45" s="13"/>
      <c r="T45" s="11" t="s">
        <v>225</v>
      </c>
      <c r="U45" s="11">
        <v>294265</v>
      </c>
      <c r="V45" s="11">
        <v>299415</v>
      </c>
      <c r="W45" s="11">
        <v>306645</v>
      </c>
      <c r="X45" s="11">
        <v>306885</v>
      </c>
      <c r="Y45" s="11">
        <v>316405</v>
      </c>
      <c r="Z45" s="11">
        <v>317020</v>
      </c>
      <c r="AA45" s="11">
        <v>306360</v>
      </c>
      <c r="AB45" s="11">
        <v>302595</v>
      </c>
      <c r="AC45" s="11">
        <v>299575</v>
      </c>
      <c r="AE45" s="16">
        <f>J45/U45*10000</f>
        <v>39.216352607343723</v>
      </c>
      <c r="AF45" s="16">
        <f>K45/V45*10000</f>
        <v>43.251006128617469</v>
      </c>
      <c r="AG45" s="16">
        <f>L45/W45*10000</f>
        <v>44.579236576497252</v>
      </c>
      <c r="AH45" s="16">
        <f>M45/X45*10000</f>
        <v>29.880900011404922</v>
      </c>
      <c r="AI45" s="16">
        <f>N45/Y45*10000</f>
        <v>30.340860605869061</v>
      </c>
      <c r="AJ45" s="16">
        <f>O45/Z45*10000</f>
        <v>59.96467099867516</v>
      </c>
      <c r="AK45" s="16">
        <f>P45/AA45*10000</f>
        <v>76.282804543674118</v>
      </c>
      <c r="AL45" s="16">
        <f>Q45/AB45*10000</f>
        <v>66.689799897552831</v>
      </c>
      <c r="AM45" s="16">
        <f>R45/AC45*10000</f>
        <v>69.064508053075187</v>
      </c>
      <c r="AN45" s="16">
        <f>AVERAGE(AK45:AM45)/AVERAGE(AE45:AG45)*100</f>
        <v>166.89712303806178</v>
      </c>
    </row>
    <row r="46" spans="3:40" x14ac:dyDescent="0.25">
      <c r="C46" s="11" t="s">
        <v>224</v>
      </c>
      <c r="D46" s="13">
        <v>7.3003085678522581E-2</v>
      </c>
      <c r="F46" s="11" t="s">
        <v>42</v>
      </c>
      <c r="G46" s="13">
        <v>7.3003085678522581E-2</v>
      </c>
      <c r="H46" s="12">
        <f>_xlfn.RANK.AVG(G46,$G$3:$G$90,0)</f>
        <v>75</v>
      </c>
      <c r="I46" s="19">
        <v>225</v>
      </c>
      <c r="J46" s="19">
        <v>271</v>
      </c>
      <c r="K46" s="19">
        <v>355</v>
      </c>
      <c r="L46" s="19">
        <v>391</v>
      </c>
      <c r="M46" s="19">
        <v>299</v>
      </c>
      <c r="N46" s="19">
        <v>393</v>
      </c>
      <c r="O46" s="19">
        <v>571</v>
      </c>
      <c r="P46" s="19">
        <v>635</v>
      </c>
      <c r="Q46" s="19">
        <v>598</v>
      </c>
      <c r="R46" s="19">
        <v>508</v>
      </c>
      <c r="S46" s="13"/>
      <c r="T46" s="11" t="s">
        <v>223</v>
      </c>
      <c r="U46" s="11">
        <v>71445</v>
      </c>
      <c r="V46" s="11">
        <v>67065</v>
      </c>
      <c r="W46" s="11">
        <v>70780</v>
      </c>
      <c r="X46" s="11">
        <v>79465</v>
      </c>
      <c r="Y46" s="11">
        <v>83710</v>
      </c>
      <c r="Z46" s="11">
        <v>79705</v>
      </c>
      <c r="AA46" s="11">
        <v>74975</v>
      </c>
      <c r="AB46" s="11">
        <v>67520</v>
      </c>
      <c r="AC46" s="11">
        <v>65680</v>
      </c>
      <c r="AE46" s="16">
        <f>J46/U46*10000</f>
        <v>37.931275806564493</v>
      </c>
      <c r="AF46" s="16">
        <f>K46/V46*10000</f>
        <v>52.933721016923883</v>
      </c>
      <c r="AG46" s="16">
        <f>L46/W46*10000</f>
        <v>55.241593670528395</v>
      </c>
      <c r="AH46" s="16">
        <f>M46/X46*10000</f>
        <v>37.626628075253258</v>
      </c>
      <c r="AI46" s="16">
        <f>N46/Y46*10000</f>
        <v>46.94779596225063</v>
      </c>
      <c r="AJ46" s="16">
        <f>O46/Z46*10000</f>
        <v>71.63916943730004</v>
      </c>
      <c r="AK46" s="16">
        <f>P46/AA46*10000</f>
        <v>84.694898299433135</v>
      </c>
      <c r="AL46" s="16">
        <f>Q46/AB46*10000</f>
        <v>88.566350710900466</v>
      </c>
      <c r="AM46" s="16">
        <f>R46/AC46*10000</f>
        <v>77.344701583434841</v>
      </c>
      <c r="AN46" s="16">
        <f>AVERAGE(AK46:AM46)/AVERAGE(AE46:AG46)*100</f>
        <v>171.52268747523129</v>
      </c>
    </row>
    <row r="47" spans="3:40" x14ac:dyDescent="0.25">
      <c r="C47" s="11" t="s">
        <v>222</v>
      </c>
      <c r="D47" s="13">
        <v>8.0666441335349864E-2</v>
      </c>
      <c r="F47" s="11" t="s">
        <v>52</v>
      </c>
      <c r="G47" s="13">
        <v>8.0666441335349864E-2</v>
      </c>
      <c r="H47" s="12">
        <f>_xlfn.RANK.AVG(G47,$G$3:$G$90,0)</f>
        <v>65</v>
      </c>
      <c r="I47" s="19">
        <v>7</v>
      </c>
      <c r="J47" s="19">
        <v>8</v>
      </c>
      <c r="K47" s="19">
        <v>8</v>
      </c>
      <c r="L47" s="19">
        <v>8</v>
      </c>
      <c r="M47" s="19">
        <v>11</v>
      </c>
      <c r="N47" s="19">
        <v>6</v>
      </c>
      <c r="O47" s="19">
        <v>9</v>
      </c>
      <c r="P47" s="19">
        <v>14</v>
      </c>
      <c r="Q47" s="19">
        <v>17</v>
      </c>
      <c r="R47" s="19">
        <v>9</v>
      </c>
      <c r="S47" s="13"/>
      <c r="T47" s="11" t="s">
        <v>221</v>
      </c>
      <c r="U47" s="11">
        <v>1520</v>
      </c>
      <c r="V47" s="11">
        <v>1520</v>
      </c>
      <c r="W47" s="11">
        <v>1530</v>
      </c>
      <c r="X47" s="11">
        <v>1510</v>
      </c>
      <c r="Y47" s="11">
        <v>1485</v>
      </c>
      <c r="Z47" s="11">
        <v>1485</v>
      </c>
      <c r="AA47" s="11">
        <v>1475</v>
      </c>
      <c r="AB47" s="11">
        <v>1500</v>
      </c>
      <c r="AC47" s="11">
        <v>1595</v>
      </c>
      <c r="AE47" s="16">
        <f>J47/U47*10000</f>
        <v>52.631578947368418</v>
      </c>
      <c r="AF47" s="16">
        <f>K47/V47*10000</f>
        <v>52.631578947368418</v>
      </c>
      <c r="AG47" s="16">
        <f>L47/W47*10000</f>
        <v>52.287581699346404</v>
      </c>
      <c r="AH47" s="16">
        <f>M47/X47*10000</f>
        <v>72.847682119205302</v>
      </c>
      <c r="AI47" s="16">
        <f>N47/Y47*10000</f>
        <v>40.404040404040401</v>
      </c>
      <c r="AJ47" s="16">
        <f>O47/Z47*10000</f>
        <v>60.606060606060609</v>
      </c>
      <c r="AK47" s="16">
        <f>P47/AA47*10000</f>
        <v>94.915254237288124</v>
      </c>
      <c r="AL47" s="16">
        <f>Q47/AB47*10000</f>
        <v>113.33333333333334</v>
      </c>
      <c r="AM47" s="16">
        <f>R47/AC47*10000</f>
        <v>56.426332288401248</v>
      </c>
      <c r="AN47" s="16">
        <f>AVERAGE(AK47:AM47)/AVERAGE(AE47:AG47)*100</f>
        <v>167.99344804152381</v>
      </c>
    </row>
    <row r="48" spans="3:40" x14ac:dyDescent="0.25">
      <c r="C48" s="11" t="s">
        <v>220</v>
      </c>
      <c r="D48" s="13">
        <v>7.3585635224343013E-2</v>
      </c>
      <c r="F48" s="11" t="s">
        <v>43</v>
      </c>
      <c r="G48" s="13">
        <v>7.3585635224343013E-2</v>
      </c>
      <c r="H48" s="12">
        <f>_xlfn.RANK.AVG(G48,$G$3:$G$90,0)</f>
        <v>74</v>
      </c>
      <c r="I48" s="19">
        <v>10</v>
      </c>
      <c r="J48" s="19">
        <v>15</v>
      </c>
      <c r="K48" s="19">
        <v>11</v>
      </c>
      <c r="L48" s="19">
        <v>14</v>
      </c>
      <c r="M48" s="19">
        <v>8</v>
      </c>
      <c r="N48" s="19">
        <v>11</v>
      </c>
      <c r="O48" s="19">
        <v>17</v>
      </c>
      <c r="P48" s="19">
        <v>11</v>
      </c>
      <c r="Q48" s="19">
        <v>19</v>
      </c>
      <c r="R48" s="19">
        <v>11</v>
      </c>
      <c r="S48" s="13"/>
      <c r="T48" s="11" t="s">
        <v>219</v>
      </c>
      <c r="U48" s="11">
        <v>1055</v>
      </c>
      <c r="V48" s="11">
        <v>1340</v>
      </c>
      <c r="W48" s="11">
        <v>1465</v>
      </c>
      <c r="X48" s="11">
        <v>1175</v>
      </c>
      <c r="Y48" s="11">
        <v>1325</v>
      </c>
      <c r="Z48" s="11">
        <v>1350</v>
      </c>
      <c r="AA48" s="11">
        <v>1305</v>
      </c>
      <c r="AB48" s="11">
        <v>1305</v>
      </c>
      <c r="AC48" s="11">
        <v>1225</v>
      </c>
      <c r="AE48" s="16">
        <f>J48/U48*10000</f>
        <v>142.18009478672985</v>
      </c>
      <c r="AF48" s="16">
        <f>K48/V48*10000</f>
        <v>82.089552238805965</v>
      </c>
      <c r="AG48" s="16">
        <f>L48/W48*10000</f>
        <v>95.563139931740608</v>
      </c>
      <c r="AH48" s="16">
        <f>M48/X48*10000</f>
        <v>68.085106382978722</v>
      </c>
      <c r="AI48" s="16">
        <f>N48/Y48*10000</f>
        <v>83.018867924528308</v>
      </c>
      <c r="AJ48" s="16">
        <f>O48/Z48*10000</f>
        <v>125.92592592592592</v>
      </c>
      <c r="AK48" s="16">
        <f>P48/AA48*10000</f>
        <v>84.291187739463595</v>
      </c>
      <c r="AL48" s="16">
        <f>Q48/AB48*10000</f>
        <v>145.59386973180077</v>
      </c>
      <c r="AM48" s="16">
        <f>R48/AC48*10000</f>
        <v>89.795918367346943</v>
      </c>
      <c r="AN48" s="16">
        <f>AVERAGE(AK48:AM48)/AVERAGE(AE48:AG48)*100</f>
        <v>99.952534222613835</v>
      </c>
    </row>
    <row r="49" spans="3:40" x14ac:dyDescent="0.25">
      <c r="C49" s="11" t="s">
        <v>218</v>
      </c>
      <c r="D49" s="13">
        <v>9.1237219390628385E-2</v>
      </c>
      <c r="F49" s="11" t="s">
        <v>61</v>
      </c>
      <c r="G49" s="13">
        <v>9.1237219390628385E-2</v>
      </c>
      <c r="H49" s="12">
        <f>_xlfn.RANK.AVG(G49,$G$3:$G$90,0)</f>
        <v>56</v>
      </c>
      <c r="I49" s="19">
        <v>62</v>
      </c>
      <c r="J49" s="19">
        <v>82</v>
      </c>
      <c r="K49" s="19">
        <v>103</v>
      </c>
      <c r="L49" s="19">
        <v>98</v>
      </c>
      <c r="M49" s="19">
        <v>88</v>
      </c>
      <c r="N49" s="19">
        <v>94</v>
      </c>
      <c r="O49" s="19">
        <v>114</v>
      </c>
      <c r="P49" s="19">
        <v>161</v>
      </c>
      <c r="Q49" s="19">
        <v>156</v>
      </c>
      <c r="R49" s="19">
        <v>151</v>
      </c>
      <c r="S49" s="13"/>
      <c r="T49" s="11" t="s">
        <v>217</v>
      </c>
      <c r="U49" s="11">
        <v>29000</v>
      </c>
      <c r="V49" s="11">
        <v>32395</v>
      </c>
      <c r="W49" s="11">
        <v>28370</v>
      </c>
      <c r="X49" s="11">
        <v>26525</v>
      </c>
      <c r="Y49" s="11">
        <v>25930</v>
      </c>
      <c r="Z49" s="11">
        <v>26300</v>
      </c>
      <c r="AA49" s="11">
        <v>26835</v>
      </c>
      <c r="AB49" s="11">
        <v>26580</v>
      </c>
      <c r="AC49" s="11">
        <v>25985</v>
      </c>
      <c r="AE49" s="16">
        <f>J49/U49*10000</f>
        <v>28.275862068965516</v>
      </c>
      <c r="AF49" s="16">
        <f>K49/V49*10000</f>
        <v>31.79503009723723</v>
      </c>
      <c r="AG49" s="16">
        <f>L49/W49*10000</f>
        <v>34.543531899894255</v>
      </c>
      <c r="AH49" s="16">
        <f>M49/X49*10000</f>
        <v>33.17624882186616</v>
      </c>
      <c r="AI49" s="16">
        <f>N49/Y49*10000</f>
        <v>36.251446201311218</v>
      </c>
      <c r="AJ49" s="16">
        <f>O49/Z49*10000</f>
        <v>43.346007604562736</v>
      </c>
      <c r="AK49" s="16">
        <f>P49/AA49*10000</f>
        <v>59.996273523383636</v>
      </c>
      <c r="AL49" s="16">
        <f>Q49/AB49*10000</f>
        <v>58.690744920993225</v>
      </c>
      <c r="AM49" s="16">
        <f>R49/AC49*10000</f>
        <v>58.110448335578219</v>
      </c>
      <c r="AN49" s="16">
        <f>AVERAGE(AK49:AM49)/AVERAGE(AE49:AG49)*100</f>
        <v>186.86100827126057</v>
      </c>
    </row>
    <row r="50" spans="3:40" x14ac:dyDescent="0.25">
      <c r="C50" s="11" t="s">
        <v>216</v>
      </c>
      <c r="D50" s="13">
        <v>8.2057628685462167E-2</v>
      </c>
      <c r="F50" s="11" t="s">
        <v>54</v>
      </c>
      <c r="G50" s="13">
        <v>8.2057628685462167E-2</v>
      </c>
      <c r="H50" s="12">
        <f>_xlfn.RANK.AVG(G50,$G$3:$G$90,0)</f>
        <v>63</v>
      </c>
      <c r="I50" s="19">
        <v>68</v>
      </c>
      <c r="J50" s="19">
        <v>57</v>
      </c>
      <c r="K50" s="19">
        <v>62</v>
      </c>
      <c r="L50" s="19">
        <v>67</v>
      </c>
      <c r="M50" s="19">
        <v>49</v>
      </c>
      <c r="N50" s="19">
        <v>57</v>
      </c>
      <c r="O50" s="19">
        <v>102</v>
      </c>
      <c r="P50" s="19">
        <v>93</v>
      </c>
      <c r="Q50" s="19">
        <v>112</v>
      </c>
      <c r="R50" s="19">
        <v>112</v>
      </c>
      <c r="S50" s="13"/>
      <c r="T50" s="11" t="s">
        <v>215</v>
      </c>
      <c r="U50" s="11">
        <v>23530</v>
      </c>
      <c r="V50" s="11">
        <v>24040</v>
      </c>
      <c r="W50" s="11">
        <v>26100</v>
      </c>
      <c r="X50" s="11">
        <v>31330</v>
      </c>
      <c r="Y50" s="11">
        <v>42505</v>
      </c>
      <c r="Z50" s="11">
        <v>45830</v>
      </c>
      <c r="AA50" s="11">
        <v>40600</v>
      </c>
      <c r="AB50" s="11">
        <v>36550</v>
      </c>
      <c r="AC50" s="11">
        <v>36250</v>
      </c>
      <c r="AE50" s="16">
        <f>J50/U50*10000</f>
        <v>24.224394390140244</v>
      </c>
      <c r="AF50" s="16">
        <f>K50/V50*10000</f>
        <v>25.79034941763727</v>
      </c>
      <c r="AG50" s="16">
        <f>L50/W50*10000</f>
        <v>25.670498084291189</v>
      </c>
      <c r="AH50" s="16">
        <f>M50/X50*10000</f>
        <v>15.639961698052986</v>
      </c>
      <c r="AI50" s="16">
        <f>N50/Y50*10000</f>
        <v>13.410187036819199</v>
      </c>
      <c r="AJ50" s="16">
        <f>O50/Z50*10000</f>
        <v>22.2561640846607</v>
      </c>
      <c r="AK50" s="16">
        <f>P50/AA50*10000</f>
        <v>22.906403940886701</v>
      </c>
      <c r="AL50" s="16">
        <f>Q50/AB50*10000</f>
        <v>30.64295485636115</v>
      </c>
      <c r="AM50" s="16">
        <f>R50/AC50*10000</f>
        <v>30.896551724137929</v>
      </c>
      <c r="AN50" s="16">
        <f>AVERAGE(AK50:AM50)/AVERAGE(AE50:AG50)*100</f>
        <v>111.57513461053642</v>
      </c>
    </row>
    <row r="51" spans="3:40" x14ac:dyDescent="0.25">
      <c r="C51" s="11" t="s">
        <v>214</v>
      </c>
      <c r="D51" s="13">
        <v>7.8329763727065238E-2</v>
      </c>
      <c r="F51" s="11" t="s">
        <v>50</v>
      </c>
      <c r="G51" s="13">
        <v>7.8329763727065238E-2</v>
      </c>
      <c r="H51" s="12">
        <f>_xlfn.RANK.AVG(G51,$G$3:$G$90,0)</f>
        <v>67</v>
      </c>
      <c r="I51" s="19">
        <v>119</v>
      </c>
      <c r="J51" s="19">
        <v>130</v>
      </c>
      <c r="K51" s="19">
        <v>148</v>
      </c>
      <c r="L51" s="19">
        <v>195</v>
      </c>
      <c r="M51" s="19">
        <v>185</v>
      </c>
      <c r="N51" s="19">
        <v>140</v>
      </c>
      <c r="O51" s="19">
        <v>211</v>
      </c>
      <c r="P51" s="19">
        <v>291</v>
      </c>
      <c r="Q51" s="19">
        <v>244</v>
      </c>
      <c r="R51" s="19">
        <v>255</v>
      </c>
      <c r="S51" s="13"/>
      <c r="T51" s="11" t="s">
        <v>213</v>
      </c>
      <c r="U51" s="11">
        <v>21585</v>
      </c>
      <c r="V51" s="11">
        <v>22275</v>
      </c>
      <c r="W51" s="11">
        <v>23120</v>
      </c>
      <c r="X51" s="11">
        <v>23485</v>
      </c>
      <c r="Y51" s="11">
        <v>23640</v>
      </c>
      <c r="Z51" s="11">
        <v>24820</v>
      </c>
      <c r="AA51" s="11">
        <v>25445</v>
      </c>
      <c r="AB51" s="11">
        <v>26060</v>
      </c>
      <c r="AC51" s="11">
        <v>26405</v>
      </c>
      <c r="AE51" s="16">
        <f>J51/U51*10000</f>
        <v>60.227009497336113</v>
      </c>
      <c r="AF51" s="16">
        <f>K51/V51*10000</f>
        <v>66.442199775533112</v>
      </c>
      <c r="AG51" s="16">
        <f>L51/W51*10000</f>
        <v>84.34256055363322</v>
      </c>
      <c r="AH51" s="16">
        <f>M51/X51*10000</f>
        <v>78.773685331062396</v>
      </c>
      <c r="AI51" s="16">
        <f>N51/Y51*10000</f>
        <v>59.22165820642978</v>
      </c>
      <c r="AJ51" s="16">
        <f>O51/Z51*10000</f>
        <v>85.012087026591459</v>
      </c>
      <c r="AK51" s="16">
        <f>P51/AA51*10000</f>
        <v>114.36431518962469</v>
      </c>
      <c r="AL51" s="16">
        <f>Q51/AB51*10000</f>
        <v>93.630084420567911</v>
      </c>
      <c r="AM51" s="16">
        <f>R51/AC51*10000</f>
        <v>96.572618822192766</v>
      </c>
      <c r="AN51" s="16">
        <f>AVERAGE(AK51:AM51)/AVERAGE(AE51:AG51)*100</f>
        <v>144.3365072397647</v>
      </c>
    </row>
    <row r="52" spans="3:40" x14ac:dyDescent="0.25">
      <c r="C52" s="11" t="s">
        <v>212</v>
      </c>
      <c r="D52" s="13">
        <v>9.5278857297657463E-2</v>
      </c>
      <c r="F52" s="11" t="s">
        <v>66</v>
      </c>
      <c r="G52" s="13">
        <v>9.5278857297657463E-2</v>
      </c>
      <c r="H52" s="12">
        <f>_xlfn.RANK.AVG(G52,$G$3:$G$90,0)</f>
        <v>51</v>
      </c>
      <c r="I52" s="19">
        <v>1550</v>
      </c>
      <c r="J52" s="19">
        <v>1685</v>
      </c>
      <c r="K52" s="19">
        <v>2140</v>
      </c>
      <c r="L52" s="19">
        <v>2343</v>
      </c>
      <c r="M52" s="19">
        <v>1652</v>
      </c>
      <c r="N52" s="19">
        <v>1622</v>
      </c>
      <c r="O52" s="19">
        <v>2684</v>
      </c>
      <c r="P52" s="19">
        <v>3706</v>
      </c>
      <c r="Q52" s="19">
        <v>3510</v>
      </c>
      <c r="R52" s="19">
        <v>3385</v>
      </c>
      <c r="S52" s="13"/>
      <c r="T52" s="11" t="s">
        <v>211</v>
      </c>
      <c r="U52" s="11">
        <v>170745</v>
      </c>
      <c r="V52" s="11">
        <v>176465</v>
      </c>
      <c r="W52" s="11">
        <v>181155</v>
      </c>
      <c r="X52" s="11">
        <v>188150</v>
      </c>
      <c r="Y52" s="11">
        <v>191800</v>
      </c>
      <c r="Z52" s="11">
        <v>198410</v>
      </c>
      <c r="AA52" s="11">
        <v>197150</v>
      </c>
      <c r="AB52" s="11">
        <v>196065</v>
      </c>
      <c r="AC52" s="11">
        <v>197420</v>
      </c>
      <c r="AE52" s="16">
        <f>J52/U52*10000</f>
        <v>98.685173797182941</v>
      </c>
      <c r="AF52" s="16">
        <f>K52/V52*10000</f>
        <v>121.27050689938514</v>
      </c>
      <c r="AG52" s="16">
        <f>L52/W52*10000</f>
        <v>129.33675581684193</v>
      </c>
      <c r="AH52" s="16">
        <f>M52/X52*10000</f>
        <v>87.802285410576673</v>
      </c>
      <c r="AI52" s="16">
        <f>N52/Y52*10000</f>
        <v>84.567257559958279</v>
      </c>
      <c r="AJ52" s="16">
        <f>O52/Z52*10000</f>
        <v>135.27543974598055</v>
      </c>
      <c r="AK52" s="16">
        <f>P52/AA52*10000</f>
        <v>187.9786964240426</v>
      </c>
      <c r="AL52" s="16">
        <f>Q52/AB52*10000</f>
        <v>179.02226302501722</v>
      </c>
      <c r="AM52" s="16">
        <f>R52/AC52*10000</f>
        <v>171.46185796778443</v>
      </c>
      <c r="AN52" s="16">
        <f>AVERAGE(AK52:AM52)/AVERAGE(AE52:AG52)*100</f>
        <v>154.15816694793264</v>
      </c>
    </row>
    <row r="53" spans="3:40" x14ac:dyDescent="0.25">
      <c r="C53" s="11" t="s">
        <v>210</v>
      </c>
      <c r="D53" s="13">
        <v>0.13742755697630579</v>
      </c>
      <c r="F53" s="11" t="s">
        <v>109</v>
      </c>
      <c r="G53" s="13">
        <v>0.13742755697630579</v>
      </c>
      <c r="H53" s="12">
        <f>_xlfn.RANK.AVG(G53,$G$3:$G$90,0)</f>
        <v>8</v>
      </c>
      <c r="I53" s="19">
        <v>84</v>
      </c>
      <c r="J53" s="19">
        <v>85</v>
      </c>
      <c r="K53" s="19">
        <v>109</v>
      </c>
      <c r="L53" s="19">
        <v>93</v>
      </c>
      <c r="M53" s="19">
        <v>63</v>
      </c>
      <c r="N53" s="19">
        <v>63</v>
      </c>
      <c r="O53" s="19">
        <v>130</v>
      </c>
      <c r="P53" s="19">
        <v>109</v>
      </c>
      <c r="Q53" s="19">
        <v>107</v>
      </c>
      <c r="R53" s="19">
        <v>111</v>
      </c>
      <c r="S53" s="13"/>
      <c r="T53" s="11" t="s">
        <v>209</v>
      </c>
      <c r="U53" s="11">
        <v>12370</v>
      </c>
      <c r="V53" s="11">
        <v>12385</v>
      </c>
      <c r="W53" s="11">
        <v>12520</v>
      </c>
      <c r="X53" s="11">
        <v>12450</v>
      </c>
      <c r="Y53" s="11">
        <v>12580</v>
      </c>
      <c r="Z53" s="11">
        <v>12700</v>
      </c>
      <c r="AA53" s="11">
        <v>12710</v>
      </c>
      <c r="AB53" s="11">
        <v>12805</v>
      </c>
      <c r="AC53" s="11">
        <v>12860</v>
      </c>
      <c r="AE53" s="16">
        <f>J53/U53*10000</f>
        <v>68.714632174616</v>
      </c>
      <c r="AF53" s="16">
        <f>K53/V53*10000</f>
        <v>88.009689140088824</v>
      </c>
      <c r="AG53" s="16">
        <f>L53/W53*10000</f>
        <v>74.281150159744413</v>
      </c>
      <c r="AH53" s="16">
        <f>M53/X53*10000</f>
        <v>50.602409638554214</v>
      </c>
      <c r="AI53" s="16">
        <f>N53/Y53*10000</f>
        <v>50.079491255961848</v>
      </c>
      <c r="AJ53" s="16">
        <f>O53/Z53*10000</f>
        <v>102.36220472440945</v>
      </c>
      <c r="AK53" s="16">
        <f>P53/AA53*10000</f>
        <v>85.759244689221077</v>
      </c>
      <c r="AL53" s="16">
        <f>Q53/AB53*10000</f>
        <v>83.561108941819597</v>
      </c>
      <c r="AM53" s="16">
        <f>R53/AC53*10000</f>
        <v>86.314152410575417</v>
      </c>
      <c r="AN53" s="16">
        <f>AVERAGE(AK53:AM53)/AVERAGE(AE53:AG53)*100</f>
        <v>110.66166719340715</v>
      </c>
    </row>
    <row r="54" spans="3:40" x14ac:dyDescent="0.25">
      <c r="C54" s="11" t="s">
        <v>208</v>
      </c>
      <c r="D54" s="13">
        <v>0.15121227329940531</v>
      </c>
      <c r="F54" s="11" t="s">
        <v>116</v>
      </c>
      <c r="G54" s="13">
        <v>0.15121227329940531</v>
      </c>
      <c r="H54" s="12">
        <f>_xlfn.RANK.AVG(G54,$G$3:$G$90,0)</f>
        <v>1</v>
      </c>
      <c r="I54" s="19">
        <v>115</v>
      </c>
      <c r="J54" s="19">
        <v>82</v>
      </c>
      <c r="K54" s="19">
        <v>77</v>
      </c>
      <c r="L54" s="19">
        <v>79</v>
      </c>
      <c r="M54" s="19">
        <v>68</v>
      </c>
      <c r="N54" s="19">
        <v>94</v>
      </c>
      <c r="O54" s="19">
        <v>134</v>
      </c>
      <c r="P54" s="19">
        <v>152</v>
      </c>
      <c r="Q54" s="19">
        <v>222</v>
      </c>
      <c r="R54" s="19">
        <v>194</v>
      </c>
      <c r="S54" s="13"/>
      <c r="T54" s="11" t="s">
        <v>207</v>
      </c>
      <c r="U54" s="11">
        <v>27130</v>
      </c>
      <c r="V54" s="11">
        <v>27240</v>
      </c>
      <c r="W54" s="11">
        <v>28380</v>
      </c>
      <c r="X54" s="11">
        <v>29180</v>
      </c>
      <c r="Y54" s="11">
        <v>30095</v>
      </c>
      <c r="Z54" s="11">
        <v>31680</v>
      </c>
      <c r="AA54" s="11">
        <v>32835</v>
      </c>
      <c r="AB54" s="11">
        <v>34105</v>
      </c>
      <c r="AC54" s="11">
        <v>35110</v>
      </c>
      <c r="AE54" s="16">
        <f>J54/U54*10000</f>
        <v>30.224843346848509</v>
      </c>
      <c r="AF54" s="16">
        <f>K54/V54*10000</f>
        <v>28.26725403817915</v>
      </c>
      <c r="AG54" s="16">
        <f>L54/W54*10000</f>
        <v>27.836504580690626</v>
      </c>
      <c r="AH54" s="16">
        <f>M54/X54*10000</f>
        <v>23.303632625085676</v>
      </c>
      <c r="AI54" s="16">
        <f>N54/Y54*10000</f>
        <v>31.234424322977237</v>
      </c>
      <c r="AJ54" s="16">
        <f>O54/Z54*10000</f>
        <v>42.297979797979799</v>
      </c>
      <c r="AK54" s="16">
        <f>P54/AA54*10000</f>
        <v>46.292066392568906</v>
      </c>
      <c r="AL54" s="16">
        <f>Q54/AB54*10000</f>
        <v>65.09309485412696</v>
      </c>
      <c r="AM54" s="16">
        <f>R54/AC54*10000</f>
        <v>55.25491313016235</v>
      </c>
      <c r="AN54" s="16">
        <f>AVERAGE(AK54:AM54)/AVERAGE(AE54:AG54)*100</f>
        <v>193.02996988533673</v>
      </c>
    </row>
    <row r="55" spans="3:40" x14ac:dyDescent="0.25">
      <c r="C55" s="11" t="s">
        <v>206</v>
      </c>
      <c r="D55" s="13">
        <v>0.12979106280860225</v>
      </c>
      <c r="F55" s="11" t="s">
        <v>105</v>
      </c>
      <c r="G55" s="13">
        <v>0.12979106280860225</v>
      </c>
      <c r="H55" s="12">
        <f>_xlfn.RANK.AVG(G55,$G$3:$G$90,0)</f>
        <v>12</v>
      </c>
      <c r="I55" s="19">
        <v>15</v>
      </c>
      <c r="J55" s="19">
        <v>11</v>
      </c>
      <c r="K55" s="19">
        <v>15</v>
      </c>
      <c r="L55" s="19">
        <v>12</v>
      </c>
      <c r="M55" s="19">
        <v>7</v>
      </c>
      <c r="N55" s="19">
        <v>8</v>
      </c>
      <c r="O55" s="19">
        <v>22</v>
      </c>
      <c r="P55" s="19">
        <v>6</v>
      </c>
      <c r="Q55" s="19">
        <v>27</v>
      </c>
      <c r="R55" s="19">
        <v>14</v>
      </c>
      <c r="S55" s="13"/>
      <c r="T55" s="11" t="s">
        <v>205</v>
      </c>
      <c r="U55" s="11">
        <v>2220</v>
      </c>
      <c r="V55" s="11">
        <v>2150</v>
      </c>
      <c r="W55" s="11">
        <v>2160</v>
      </c>
      <c r="X55" s="11">
        <v>2155</v>
      </c>
      <c r="Y55" s="11">
        <v>2250</v>
      </c>
      <c r="Z55" s="11">
        <v>2325</v>
      </c>
      <c r="AA55" s="11">
        <v>2305</v>
      </c>
      <c r="AB55" s="11">
        <v>2320</v>
      </c>
      <c r="AC55" s="11">
        <v>2385</v>
      </c>
      <c r="AE55" s="16">
        <f>J55/U55*10000</f>
        <v>49.549549549549546</v>
      </c>
      <c r="AF55" s="16">
        <f>K55/V55*10000</f>
        <v>69.767441860465112</v>
      </c>
      <c r="AG55" s="16">
        <f>L55/W55*10000</f>
        <v>55.555555555555557</v>
      </c>
      <c r="AH55" s="16">
        <f>M55/X55*10000</f>
        <v>32.482598607888633</v>
      </c>
      <c r="AI55" s="16">
        <f>N55/Y55*10000</f>
        <v>35.555555555555557</v>
      </c>
      <c r="AJ55" s="16">
        <f>O55/Z55*10000</f>
        <v>94.623655913978496</v>
      </c>
      <c r="AK55" s="16">
        <f>P55/AA55*10000</f>
        <v>26.030368763557483</v>
      </c>
      <c r="AL55" s="16">
        <f>Q55/AB55*10000</f>
        <v>116.37931034482759</v>
      </c>
      <c r="AM55" s="16">
        <f>R55/AC55*10000</f>
        <v>58.700209643605874</v>
      </c>
      <c r="AN55" s="16">
        <f>AVERAGE(AK55:AM55)/AVERAGE(AE55:AG55)*100</f>
        <v>115.00369397123633</v>
      </c>
    </row>
    <row r="56" spans="3:40" x14ac:dyDescent="0.25">
      <c r="C56" s="11" t="s">
        <v>204</v>
      </c>
      <c r="D56" s="13">
        <v>0.10743036996839993</v>
      </c>
      <c r="F56" s="11" t="s">
        <v>84</v>
      </c>
      <c r="G56" s="13">
        <v>0.10743036996839993</v>
      </c>
      <c r="H56" s="12">
        <f>_xlfn.RANK.AVG(G56,$G$3:$G$90,0)</f>
        <v>33</v>
      </c>
      <c r="I56" s="19">
        <v>113</v>
      </c>
      <c r="J56" s="19">
        <v>93</v>
      </c>
      <c r="K56" s="19">
        <v>100</v>
      </c>
      <c r="L56" s="19">
        <v>112</v>
      </c>
      <c r="M56" s="19">
        <v>64</v>
      </c>
      <c r="N56" s="19">
        <v>83</v>
      </c>
      <c r="O56" s="19">
        <v>108</v>
      </c>
      <c r="P56" s="19">
        <v>128</v>
      </c>
      <c r="Q56" s="19">
        <v>129</v>
      </c>
      <c r="R56" s="19">
        <v>123</v>
      </c>
      <c r="S56" s="13"/>
      <c r="T56" s="11" t="s">
        <v>203</v>
      </c>
      <c r="U56" s="11">
        <v>11915</v>
      </c>
      <c r="V56" s="11">
        <v>12105</v>
      </c>
      <c r="W56" s="11">
        <v>11920</v>
      </c>
      <c r="X56" s="11">
        <v>11905</v>
      </c>
      <c r="Y56" s="11">
        <v>11660</v>
      </c>
      <c r="Z56" s="11">
        <v>11605</v>
      </c>
      <c r="AA56" s="11">
        <v>11260</v>
      </c>
      <c r="AB56" s="11">
        <v>11440</v>
      </c>
      <c r="AC56" s="11">
        <v>11720</v>
      </c>
      <c r="AE56" s="16">
        <f>J56/U56*10000</f>
        <v>78.052874527905999</v>
      </c>
      <c r="AF56" s="16">
        <f>K56/V56*10000</f>
        <v>82.610491532424618</v>
      </c>
      <c r="AG56" s="16">
        <f>L56/W56*10000</f>
        <v>93.959731543624159</v>
      </c>
      <c r="AH56" s="16">
        <f>M56/X56*10000</f>
        <v>53.75892482150357</v>
      </c>
      <c r="AI56" s="16">
        <f>N56/Y56*10000</f>
        <v>71.183533447684397</v>
      </c>
      <c r="AJ56" s="16">
        <f>O56/Z56*10000</f>
        <v>93.06333476949591</v>
      </c>
      <c r="AK56" s="16">
        <f>P56/AA56*10000</f>
        <v>113.67673179396091</v>
      </c>
      <c r="AL56" s="16">
        <f>Q56/AB56*10000</f>
        <v>112.76223776223776</v>
      </c>
      <c r="AM56" s="16">
        <f>R56/AC56*10000</f>
        <v>104.94880546075086</v>
      </c>
      <c r="AN56" s="16">
        <f>AVERAGE(AK56:AM56)/AVERAGE(AE56:AG56)*100</f>
        <v>130.1483557993611</v>
      </c>
    </row>
    <row r="57" spans="3:40" x14ac:dyDescent="0.25">
      <c r="C57" s="11" t="s">
        <v>202</v>
      </c>
      <c r="D57" s="13">
        <v>0.13066959133530298</v>
      </c>
      <c r="F57" s="11" t="s">
        <v>107</v>
      </c>
      <c r="G57" s="13">
        <v>0.13066959133530298</v>
      </c>
      <c r="H57" s="12">
        <f>_xlfn.RANK.AVG(G57,$G$3:$G$90,0)</f>
        <v>10</v>
      </c>
      <c r="I57" s="19">
        <v>510</v>
      </c>
      <c r="J57" s="19">
        <v>548</v>
      </c>
      <c r="K57" s="19">
        <v>557</v>
      </c>
      <c r="L57" s="19">
        <v>574</v>
      </c>
      <c r="M57" s="19">
        <v>438</v>
      </c>
      <c r="N57" s="19">
        <v>596</v>
      </c>
      <c r="O57" s="19">
        <v>813</v>
      </c>
      <c r="P57" s="19">
        <v>915</v>
      </c>
      <c r="Q57" s="19">
        <v>936</v>
      </c>
      <c r="R57" s="19">
        <v>949</v>
      </c>
      <c r="S57" s="13"/>
      <c r="T57" s="11" t="s">
        <v>201</v>
      </c>
      <c r="U57" s="11">
        <v>163615</v>
      </c>
      <c r="V57" s="11">
        <v>165430</v>
      </c>
      <c r="W57" s="11">
        <v>170670</v>
      </c>
      <c r="X57" s="11">
        <v>169155</v>
      </c>
      <c r="Y57" s="11">
        <v>154945</v>
      </c>
      <c r="Z57" s="11">
        <v>136595</v>
      </c>
      <c r="AA57" s="11">
        <v>127385</v>
      </c>
      <c r="AB57" s="11">
        <v>126340</v>
      </c>
      <c r="AC57" s="11">
        <v>125010</v>
      </c>
      <c r="AE57" s="16">
        <f>J57/U57*10000</f>
        <v>33.493261620267091</v>
      </c>
      <c r="AF57" s="16">
        <f>K57/V57*10000</f>
        <v>33.669830139636097</v>
      </c>
      <c r="AG57" s="16">
        <f>L57/W57*10000</f>
        <v>33.632155621960507</v>
      </c>
      <c r="AH57" s="16">
        <f>M57/X57*10000</f>
        <v>25.893411368271703</v>
      </c>
      <c r="AI57" s="16">
        <f>N57/Y57*10000</f>
        <v>38.465261867114137</v>
      </c>
      <c r="AJ57" s="16">
        <f>O57/Z57*10000</f>
        <v>59.519016069402248</v>
      </c>
      <c r="AK57" s="16">
        <f>P57/AA57*10000</f>
        <v>71.829493268438199</v>
      </c>
      <c r="AL57" s="16">
        <f>Q57/AB57*10000</f>
        <v>74.085800221624197</v>
      </c>
      <c r="AM57" s="16">
        <f>R57/AC57*10000</f>
        <v>75.913926885849122</v>
      </c>
      <c r="AN57" s="16">
        <f>AVERAGE(AK57:AM57)/AVERAGE(AE57:AG57)*100</f>
        <v>220.0790475125375</v>
      </c>
    </row>
    <row r="58" spans="3:40" x14ac:dyDescent="0.25">
      <c r="C58" s="11" t="s">
        <v>200</v>
      </c>
      <c r="D58" s="13">
        <v>0.10909197013812905</v>
      </c>
      <c r="F58" s="11" t="s">
        <v>88</v>
      </c>
      <c r="G58" s="13">
        <v>0.10909197013812905</v>
      </c>
      <c r="H58" s="12">
        <f>_xlfn.RANK.AVG(G58,$G$3:$G$90,0)</f>
        <v>29</v>
      </c>
      <c r="I58" s="19">
        <v>90</v>
      </c>
      <c r="J58" s="19">
        <v>83</v>
      </c>
      <c r="K58" s="19">
        <v>99</v>
      </c>
      <c r="L58" s="19">
        <v>85</v>
      </c>
      <c r="M58" s="19">
        <v>70</v>
      </c>
      <c r="N58" s="19">
        <v>95</v>
      </c>
      <c r="O58" s="19">
        <v>129</v>
      </c>
      <c r="P58" s="19">
        <v>139</v>
      </c>
      <c r="Q58" s="19">
        <v>140</v>
      </c>
      <c r="R58" s="19">
        <v>147</v>
      </c>
      <c r="S58" s="13"/>
      <c r="T58" s="11" t="s">
        <v>199</v>
      </c>
      <c r="U58" s="11">
        <v>8400</v>
      </c>
      <c r="V58" s="11">
        <v>8780</v>
      </c>
      <c r="W58" s="11">
        <v>9280</v>
      </c>
      <c r="X58" s="11">
        <v>9475</v>
      </c>
      <c r="Y58" s="11">
        <v>9705</v>
      </c>
      <c r="Z58" s="11">
        <v>9580</v>
      </c>
      <c r="AA58" s="11">
        <v>9005</v>
      </c>
      <c r="AB58" s="11">
        <v>8705</v>
      </c>
      <c r="AC58" s="11">
        <v>8685</v>
      </c>
      <c r="AE58" s="16">
        <f>J58/U58*10000</f>
        <v>98.80952380952381</v>
      </c>
      <c r="AF58" s="16">
        <f>K58/V58*10000</f>
        <v>112.75626423690206</v>
      </c>
      <c r="AG58" s="16">
        <f>L58/W58*10000</f>
        <v>91.59482758620689</v>
      </c>
      <c r="AH58" s="16">
        <f>M58/X58*10000</f>
        <v>73.878627968337724</v>
      </c>
      <c r="AI58" s="16">
        <f>N58/Y58*10000</f>
        <v>97.887686759402371</v>
      </c>
      <c r="AJ58" s="16">
        <f>O58/Z58*10000</f>
        <v>134.65553235908141</v>
      </c>
      <c r="AK58" s="16">
        <f>P58/AA58*10000</f>
        <v>154.35868961687953</v>
      </c>
      <c r="AL58" s="16">
        <f>Q58/AB58*10000</f>
        <v>160.82711085582997</v>
      </c>
      <c r="AM58" s="16">
        <f>R58/AC58*10000</f>
        <v>169.25734024179621</v>
      </c>
      <c r="AN58" s="16">
        <f>AVERAGE(AK58:AM58)/AVERAGE(AE58:AG58)*100</f>
        <v>159.79751845521696</v>
      </c>
    </row>
    <row r="59" spans="3:40" x14ac:dyDescent="0.25">
      <c r="C59" s="11" t="s">
        <v>198</v>
      </c>
      <c r="D59" s="13">
        <v>0.12776205835883001</v>
      </c>
      <c r="F59" s="11" t="s">
        <v>102</v>
      </c>
      <c r="G59" s="13">
        <v>0.12776205835883001</v>
      </c>
      <c r="H59" s="12">
        <f>_xlfn.RANK.AVG(G59,$G$3:$G$90,0)</f>
        <v>15</v>
      </c>
      <c r="I59" s="19">
        <v>186</v>
      </c>
      <c r="J59" s="19">
        <v>183</v>
      </c>
      <c r="K59" s="19">
        <v>235</v>
      </c>
      <c r="L59" s="19">
        <v>242</v>
      </c>
      <c r="M59" s="19">
        <v>257</v>
      </c>
      <c r="N59" s="19">
        <v>245</v>
      </c>
      <c r="O59" s="19">
        <v>322</v>
      </c>
      <c r="P59" s="19">
        <v>338</v>
      </c>
      <c r="Q59" s="19">
        <v>437</v>
      </c>
      <c r="R59" s="19">
        <v>400</v>
      </c>
      <c r="S59" s="13"/>
      <c r="T59" s="11" t="s">
        <v>197</v>
      </c>
      <c r="U59" s="11">
        <v>28945</v>
      </c>
      <c r="V59" s="11">
        <v>29200</v>
      </c>
      <c r="W59" s="11">
        <v>29835</v>
      </c>
      <c r="X59" s="11">
        <v>29995</v>
      </c>
      <c r="Y59" s="11">
        <v>28955</v>
      </c>
      <c r="Z59" s="11">
        <v>28305</v>
      </c>
      <c r="AA59" s="11">
        <v>27600</v>
      </c>
      <c r="AB59" s="11">
        <v>26890</v>
      </c>
      <c r="AC59" s="11">
        <v>29565</v>
      </c>
      <c r="AE59" s="16">
        <f>J59/U59*10000</f>
        <v>63.223354638106755</v>
      </c>
      <c r="AF59" s="16">
        <f>K59/V59*10000</f>
        <v>80.479452054794521</v>
      </c>
      <c r="AG59" s="16">
        <f>L59/W59*10000</f>
        <v>81.112786995139928</v>
      </c>
      <c r="AH59" s="16">
        <f>M59/X59*10000</f>
        <v>85.680946824470752</v>
      </c>
      <c r="AI59" s="16">
        <f>N59/Y59*10000</f>
        <v>84.614056294249707</v>
      </c>
      <c r="AJ59" s="16">
        <f>O59/Z59*10000</f>
        <v>113.76081964317258</v>
      </c>
      <c r="AK59" s="16">
        <f>P59/AA59*10000</f>
        <v>122.46376811594203</v>
      </c>
      <c r="AL59" s="16">
        <f>Q59/AB59*10000</f>
        <v>162.51394570472294</v>
      </c>
      <c r="AM59" s="16">
        <f>R59/AC59*10000</f>
        <v>135.29511246406224</v>
      </c>
      <c r="AN59" s="16">
        <f>AVERAGE(AK59:AM59)/AVERAGE(AE59:AG59)*100</f>
        <v>186.94113668463166</v>
      </c>
    </row>
    <row r="60" spans="3:40" x14ac:dyDescent="0.25">
      <c r="C60" s="11" t="s">
        <v>196</v>
      </c>
      <c r="D60" s="13">
        <v>0.13589962093757671</v>
      </c>
      <c r="F60" s="11" t="s">
        <v>108</v>
      </c>
      <c r="G60" s="13">
        <v>0.13589962093757671</v>
      </c>
      <c r="H60" s="12">
        <f>_xlfn.RANK.AVG(G60,$G$3:$G$90,0)</f>
        <v>9</v>
      </c>
      <c r="I60" s="19">
        <v>15</v>
      </c>
      <c r="J60" s="19">
        <v>14</v>
      </c>
      <c r="K60" s="19">
        <v>16</v>
      </c>
      <c r="L60" s="19">
        <v>17</v>
      </c>
      <c r="M60" s="19">
        <v>19</v>
      </c>
      <c r="N60" s="19">
        <v>14</v>
      </c>
      <c r="O60" s="19">
        <v>18</v>
      </c>
      <c r="P60" s="19">
        <v>12</v>
      </c>
      <c r="Q60" s="19">
        <v>17</v>
      </c>
      <c r="R60" s="19">
        <v>15</v>
      </c>
      <c r="S60" s="13"/>
      <c r="T60" s="11" t="s">
        <v>195</v>
      </c>
      <c r="U60" s="11">
        <v>7260</v>
      </c>
      <c r="V60" s="11">
        <v>7600</v>
      </c>
      <c r="W60" s="11">
        <v>7720</v>
      </c>
      <c r="X60" s="11">
        <v>7745</v>
      </c>
      <c r="Y60" s="11">
        <v>7720</v>
      </c>
      <c r="Z60" s="11">
        <v>7705</v>
      </c>
      <c r="AA60" s="11">
        <v>7525</v>
      </c>
      <c r="AB60" s="11">
        <v>7585</v>
      </c>
      <c r="AC60" s="11">
        <v>5685</v>
      </c>
      <c r="AE60" s="16">
        <f>J60/U60*10000</f>
        <v>19.28374655647383</v>
      </c>
      <c r="AF60" s="16">
        <f>K60/V60*10000</f>
        <v>21.052631578947366</v>
      </c>
      <c r="AG60" s="16">
        <f>L60/W60*10000</f>
        <v>22.020725388601036</v>
      </c>
      <c r="AH60" s="16">
        <f>M60/X60*10000</f>
        <v>24.531956100710136</v>
      </c>
      <c r="AI60" s="16">
        <f>N60/Y60*10000</f>
        <v>18.134715025906736</v>
      </c>
      <c r="AJ60" s="16">
        <f>O60/Z60*10000</f>
        <v>23.361453601557429</v>
      </c>
      <c r="AK60" s="16">
        <f>P60/AA60*10000</f>
        <v>15.946843853820599</v>
      </c>
      <c r="AL60" s="16">
        <f>Q60/AB60*10000</f>
        <v>22.412656558998023</v>
      </c>
      <c r="AM60" s="16">
        <f>R60/AC60*10000</f>
        <v>26.385224274406333</v>
      </c>
      <c r="AN60" s="16">
        <f>AVERAGE(AK60:AM60)/AVERAGE(AE60:AG60)*100</f>
        <v>103.82894815228698</v>
      </c>
    </row>
    <row r="61" spans="3:40" x14ac:dyDescent="0.25">
      <c r="C61" s="11" t="s">
        <v>194</v>
      </c>
      <c r="D61" s="13">
        <v>0.13006233171654058</v>
      </c>
      <c r="F61" s="11" t="s">
        <v>106</v>
      </c>
      <c r="G61" s="13">
        <v>0.13006233171654058</v>
      </c>
      <c r="H61" s="12">
        <f>_xlfn.RANK.AVG(G61,$G$3:$G$90,0)</f>
        <v>11</v>
      </c>
      <c r="I61" s="19">
        <v>68</v>
      </c>
      <c r="J61" s="19">
        <v>58</v>
      </c>
      <c r="K61" s="19">
        <v>59</v>
      </c>
      <c r="L61" s="19">
        <v>72</v>
      </c>
      <c r="M61" s="19">
        <v>58</v>
      </c>
      <c r="N61" s="19">
        <v>54</v>
      </c>
      <c r="O61" s="19">
        <v>88</v>
      </c>
      <c r="P61" s="19">
        <v>78</v>
      </c>
      <c r="Q61" s="19">
        <v>61</v>
      </c>
      <c r="R61" s="19">
        <v>54</v>
      </c>
      <c r="S61" s="13"/>
      <c r="T61" s="11" t="s">
        <v>193</v>
      </c>
      <c r="U61" s="11">
        <v>37560</v>
      </c>
      <c r="V61" s="11">
        <v>39125</v>
      </c>
      <c r="W61" s="11">
        <v>39660</v>
      </c>
      <c r="X61" s="11">
        <v>39865</v>
      </c>
      <c r="Y61" s="11">
        <v>38765</v>
      </c>
      <c r="Z61" s="11">
        <v>37675</v>
      </c>
      <c r="AA61" s="11">
        <v>36800</v>
      </c>
      <c r="AB61" s="11">
        <v>36315</v>
      </c>
      <c r="AC61" s="11">
        <v>33290</v>
      </c>
      <c r="AE61" s="16">
        <f>J61/U61*10000</f>
        <v>15.4419595314164</v>
      </c>
      <c r="AF61" s="16">
        <f>K61/V61*10000</f>
        <v>15.079872204472842</v>
      </c>
      <c r="AG61" s="16">
        <f>L61/W61*10000</f>
        <v>18.154311649016641</v>
      </c>
      <c r="AH61" s="16">
        <f>M61/X61*10000</f>
        <v>14.549103223378903</v>
      </c>
      <c r="AI61" s="16">
        <f>N61/Y61*10000</f>
        <v>13.93009157745389</v>
      </c>
      <c r="AJ61" s="16">
        <f>O61/Z61*10000</f>
        <v>23.357664233576646</v>
      </c>
      <c r="AK61" s="16">
        <f>P61/AA61*10000</f>
        <v>21.195652173913047</v>
      </c>
      <c r="AL61" s="16">
        <f>Q61/AB61*10000</f>
        <v>16.797466611593006</v>
      </c>
      <c r="AM61" s="16">
        <f>R61/AC61*10000</f>
        <v>16.221087413637729</v>
      </c>
      <c r="AN61" s="16">
        <f>AVERAGE(AK61:AM61)/AVERAGE(AE61:AG61)*100</f>
        <v>111.37736564387559</v>
      </c>
    </row>
    <row r="62" spans="3:40" x14ac:dyDescent="0.25">
      <c r="C62" s="11" t="s">
        <v>192</v>
      </c>
      <c r="D62" s="13">
        <v>0.10573860835094184</v>
      </c>
      <c r="F62" s="11" t="s">
        <v>82</v>
      </c>
      <c r="G62" s="13">
        <v>0.10573860835094184</v>
      </c>
      <c r="H62" s="12">
        <f>_xlfn.RANK.AVG(G62,$G$3:$G$90,0)</f>
        <v>35</v>
      </c>
      <c r="I62" s="19">
        <v>437</v>
      </c>
      <c r="J62" s="19">
        <v>401</v>
      </c>
      <c r="K62" s="19">
        <v>387</v>
      </c>
      <c r="L62" s="19">
        <v>526</v>
      </c>
      <c r="M62" s="19">
        <v>383</v>
      </c>
      <c r="N62" s="19">
        <v>431</v>
      </c>
      <c r="O62" s="19">
        <v>742</v>
      </c>
      <c r="P62" s="19">
        <v>786</v>
      </c>
      <c r="Q62" s="19">
        <v>769</v>
      </c>
      <c r="R62" s="19">
        <v>819</v>
      </c>
      <c r="S62" s="13"/>
      <c r="T62" s="11" t="s">
        <v>191</v>
      </c>
      <c r="U62" s="11">
        <v>107045</v>
      </c>
      <c r="V62" s="11">
        <v>109660</v>
      </c>
      <c r="W62" s="11">
        <v>114290</v>
      </c>
      <c r="X62" s="11">
        <v>115535</v>
      </c>
      <c r="Y62" s="11">
        <v>118765</v>
      </c>
      <c r="Z62" s="11">
        <v>123890</v>
      </c>
      <c r="AA62" s="11">
        <v>126810</v>
      </c>
      <c r="AB62" s="11">
        <v>130845</v>
      </c>
      <c r="AC62" s="11">
        <v>135125</v>
      </c>
      <c r="AE62" s="16">
        <f>J62/U62*10000</f>
        <v>37.460880937923307</v>
      </c>
      <c r="AF62" s="16">
        <f>K62/V62*10000</f>
        <v>35.290899142805031</v>
      </c>
      <c r="AG62" s="16">
        <f>L62/W62*10000</f>
        <v>46.023274127220233</v>
      </c>
      <c r="AH62" s="16">
        <f>M62/X62*10000</f>
        <v>33.150127666940755</v>
      </c>
      <c r="AI62" s="16">
        <f>N62/Y62*10000</f>
        <v>36.290152822801332</v>
      </c>
      <c r="AJ62" s="16">
        <f>O62/Z62*10000</f>
        <v>59.891839535071433</v>
      </c>
      <c r="AK62" s="16">
        <f>P62/AA62*10000</f>
        <v>61.982493494203929</v>
      </c>
      <c r="AL62" s="16">
        <f>Q62/AB62*10000</f>
        <v>58.77182926363254</v>
      </c>
      <c r="AM62" s="16">
        <f>R62/AC62*10000</f>
        <v>60.610545790934317</v>
      </c>
      <c r="AN62" s="16">
        <f>AVERAGE(AK62:AM62)/AVERAGE(AE62:AG62)*100</f>
        <v>152.69609410679908</v>
      </c>
    </row>
    <row r="63" spans="3:40" x14ac:dyDescent="0.25">
      <c r="C63" s="11" t="s">
        <v>190</v>
      </c>
      <c r="D63" s="13">
        <v>0.14970014650959659</v>
      </c>
      <c r="F63" s="11" t="s">
        <v>115</v>
      </c>
      <c r="G63" s="13">
        <v>0.14970014650959659</v>
      </c>
      <c r="H63" s="12">
        <f>_xlfn.RANK.AVG(G63,$G$3:$G$90,0)</f>
        <v>2</v>
      </c>
      <c r="I63" s="19">
        <v>127</v>
      </c>
      <c r="J63" s="19">
        <v>122</v>
      </c>
      <c r="K63" s="19">
        <v>126</v>
      </c>
      <c r="L63" s="19">
        <v>152</v>
      </c>
      <c r="M63" s="19">
        <v>98</v>
      </c>
      <c r="N63" s="19">
        <v>104</v>
      </c>
      <c r="O63" s="19">
        <v>147</v>
      </c>
      <c r="P63" s="19">
        <v>179</v>
      </c>
      <c r="Q63" s="19">
        <v>187</v>
      </c>
      <c r="R63" s="19">
        <v>166</v>
      </c>
      <c r="S63" s="13"/>
      <c r="T63" s="11" t="s">
        <v>189</v>
      </c>
      <c r="U63" s="11">
        <v>82565</v>
      </c>
      <c r="V63" s="11">
        <v>82955</v>
      </c>
      <c r="W63" s="11">
        <v>83480</v>
      </c>
      <c r="X63" s="11">
        <v>83110</v>
      </c>
      <c r="Y63" s="11">
        <v>81870</v>
      </c>
      <c r="Z63" s="11">
        <v>80565</v>
      </c>
      <c r="AA63" s="11">
        <v>79095</v>
      </c>
      <c r="AB63" s="11">
        <v>79270</v>
      </c>
      <c r="AC63" s="11">
        <v>79860</v>
      </c>
      <c r="AE63" s="16">
        <f>J63/U63*10000</f>
        <v>14.776236904257253</v>
      </c>
      <c r="AF63" s="16">
        <f>K63/V63*10000</f>
        <v>15.188957868724007</v>
      </c>
      <c r="AG63" s="16">
        <f>L63/W63*10000</f>
        <v>18.207954000958313</v>
      </c>
      <c r="AH63" s="16">
        <f>M63/X63*10000</f>
        <v>11.791601491998556</v>
      </c>
      <c r="AI63" s="16">
        <f>N63/Y63*10000</f>
        <v>12.703065836081594</v>
      </c>
      <c r="AJ63" s="16">
        <f>O63/Z63*10000</f>
        <v>18.24613665983988</v>
      </c>
      <c r="AK63" s="16">
        <f>P63/AA63*10000</f>
        <v>22.631013338390545</v>
      </c>
      <c r="AL63" s="16">
        <f>Q63/AB63*10000</f>
        <v>23.590261132837139</v>
      </c>
      <c r="AM63" s="16">
        <f>R63/AC63*10000</f>
        <v>20.786376158276987</v>
      </c>
      <c r="AN63" s="16">
        <f>AVERAGE(AK63:AM63)/AVERAGE(AE63:AG63)*100</f>
        <v>139.09751040761128</v>
      </c>
    </row>
    <row r="64" spans="3:40" x14ac:dyDescent="0.25">
      <c r="C64" s="11" t="s">
        <v>188</v>
      </c>
      <c r="D64" s="13">
        <v>0.14308225837777722</v>
      </c>
      <c r="F64" s="11" t="s">
        <v>112</v>
      </c>
      <c r="G64" s="13">
        <v>0.14308225837777722</v>
      </c>
      <c r="H64" s="12">
        <f>_xlfn.RANK.AVG(G64,$G$3:$G$90,0)</f>
        <v>6</v>
      </c>
      <c r="I64" s="19">
        <v>522</v>
      </c>
      <c r="J64" s="19">
        <v>487</v>
      </c>
      <c r="K64" s="19">
        <v>537</v>
      </c>
      <c r="L64" s="19">
        <v>567</v>
      </c>
      <c r="M64" s="19">
        <v>453</v>
      </c>
      <c r="N64" s="19">
        <v>631</v>
      </c>
      <c r="O64" s="19">
        <v>757</v>
      </c>
      <c r="P64" s="19">
        <v>840</v>
      </c>
      <c r="Q64" s="19">
        <v>814</v>
      </c>
      <c r="R64" s="19">
        <v>811</v>
      </c>
      <c r="S64" s="13"/>
      <c r="T64" s="11" t="s">
        <v>187</v>
      </c>
      <c r="U64" s="11">
        <v>189880</v>
      </c>
      <c r="V64" s="11">
        <v>187340</v>
      </c>
      <c r="W64" s="11">
        <v>189830</v>
      </c>
      <c r="X64" s="11">
        <v>186860</v>
      </c>
      <c r="Y64" s="11">
        <v>178295</v>
      </c>
      <c r="Z64" s="11">
        <v>166595</v>
      </c>
      <c r="AA64" s="11">
        <v>159975</v>
      </c>
      <c r="AB64" s="11">
        <v>161555</v>
      </c>
      <c r="AC64" s="11">
        <v>164065</v>
      </c>
      <c r="AE64" s="16">
        <f>J64/U64*10000</f>
        <v>25.647777543711818</v>
      </c>
      <c r="AF64" s="16">
        <f>K64/V64*10000</f>
        <v>28.664460339489697</v>
      </c>
      <c r="AG64" s="16">
        <f>L64/W64*10000</f>
        <v>29.868830005794656</v>
      </c>
      <c r="AH64" s="16">
        <f>M64/X64*10000</f>
        <v>24.242748581825968</v>
      </c>
      <c r="AI64" s="16">
        <f>N64/Y64*10000</f>
        <v>35.390784935079502</v>
      </c>
      <c r="AJ64" s="16">
        <f>O64/Z64*10000</f>
        <v>45.439539001770761</v>
      </c>
      <c r="AK64" s="16">
        <f>P64/AA64*10000</f>
        <v>52.508204406938589</v>
      </c>
      <c r="AL64" s="16">
        <f>Q64/AB64*10000</f>
        <v>50.385317693664696</v>
      </c>
      <c r="AM64" s="16">
        <f>R64/AC64*10000</f>
        <v>49.431627708530151</v>
      </c>
      <c r="AN64" s="16">
        <f>AVERAGE(AK64:AM64)/AVERAGE(AE64:AG64)*100</f>
        <v>180.949414908818</v>
      </c>
    </row>
    <row r="65" spans="3:40" x14ac:dyDescent="0.25">
      <c r="C65" s="11" t="s">
        <v>186</v>
      </c>
      <c r="D65" s="13">
        <v>0.14603706398690344</v>
      </c>
      <c r="F65" s="11" t="s">
        <v>114</v>
      </c>
      <c r="G65" s="13">
        <v>0.14603706398690344</v>
      </c>
      <c r="H65" s="12">
        <f>_xlfn.RANK.AVG(G65,$G$3:$G$90,0)</f>
        <v>4</v>
      </c>
      <c r="I65" s="19">
        <v>184</v>
      </c>
      <c r="J65" s="19">
        <v>181</v>
      </c>
      <c r="K65" s="19">
        <v>196</v>
      </c>
      <c r="L65" s="19">
        <v>215</v>
      </c>
      <c r="M65" s="19">
        <v>164</v>
      </c>
      <c r="N65" s="19">
        <v>289</v>
      </c>
      <c r="O65" s="19">
        <v>375</v>
      </c>
      <c r="P65" s="19">
        <v>359</v>
      </c>
      <c r="Q65" s="19">
        <v>363</v>
      </c>
      <c r="R65" s="19">
        <v>380</v>
      </c>
      <c r="S65" s="13"/>
      <c r="T65" s="11" t="s">
        <v>185</v>
      </c>
      <c r="U65" s="11">
        <v>106480</v>
      </c>
      <c r="V65" s="11">
        <v>104125</v>
      </c>
      <c r="W65" s="11">
        <v>103890</v>
      </c>
      <c r="X65" s="11">
        <v>102280</v>
      </c>
      <c r="Y65" s="11">
        <v>97955</v>
      </c>
      <c r="Z65" s="11">
        <v>89885</v>
      </c>
      <c r="AA65" s="11">
        <v>84570</v>
      </c>
      <c r="AB65" s="11">
        <v>84120</v>
      </c>
      <c r="AC65" s="11">
        <v>84140</v>
      </c>
      <c r="AE65" s="16">
        <f>J65/U65*10000</f>
        <v>16.998497370398194</v>
      </c>
      <c r="AF65" s="16">
        <f>K65/V65*10000</f>
        <v>18.823529411764707</v>
      </c>
      <c r="AG65" s="16">
        <f>L65/W65*10000</f>
        <v>20.694965829242467</v>
      </c>
      <c r="AH65" s="16">
        <f>M65/X65*10000</f>
        <v>16.034415330465389</v>
      </c>
      <c r="AI65" s="16">
        <f>N65/Y65*10000</f>
        <v>29.503343371956511</v>
      </c>
      <c r="AJ65" s="16">
        <f>O65/Z65*10000</f>
        <v>41.719975524281026</v>
      </c>
      <c r="AK65" s="16">
        <f>P65/AA65*10000</f>
        <v>42.450041385834218</v>
      </c>
      <c r="AL65" s="16">
        <f>Q65/AB65*10000</f>
        <v>43.152639087018549</v>
      </c>
      <c r="AM65" s="16">
        <f>R65/AC65*10000</f>
        <v>45.162823864986926</v>
      </c>
      <c r="AN65" s="16">
        <f>AVERAGE(AK65:AM65)/AVERAGE(AE65:AG65)*100</f>
        <v>231.37378387584386</v>
      </c>
    </row>
    <row r="66" spans="3:40" x14ac:dyDescent="0.25">
      <c r="C66" s="11" t="s">
        <v>184</v>
      </c>
      <c r="D66" s="13">
        <v>0.14410951160222341</v>
      </c>
      <c r="F66" s="11" t="s">
        <v>113</v>
      </c>
      <c r="G66" s="13">
        <v>0.14410951160222341</v>
      </c>
      <c r="H66" s="12">
        <f>_xlfn.RANK.AVG(G66,$G$3:$G$90,0)</f>
        <v>5</v>
      </c>
      <c r="I66" s="19">
        <v>32</v>
      </c>
      <c r="J66" s="19">
        <v>24</v>
      </c>
      <c r="K66" s="19">
        <v>21</v>
      </c>
      <c r="L66" s="19">
        <v>16</v>
      </c>
      <c r="M66" s="19">
        <v>15</v>
      </c>
      <c r="N66" s="19">
        <v>26</v>
      </c>
      <c r="O66" s="19">
        <v>34</v>
      </c>
      <c r="P66" s="19">
        <v>46</v>
      </c>
      <c r="Q66" s="19">
        <v>53</v>
      </c>
      <c r="R66" s="19">
        <v>59</v>
      </c>
      <c r="S66" s="13"/>
      <c r="T66" s="11" t="s">
        <v>183</v>
      </c>
      <c r="U66" s="11">
        <v>6060</v>
      </c>
      <c r="V66" s="11">
        <v>6025</v>
      </c>
      <c r="W66" s="11">
        <v>6240</v>
      </c>
      <c r="X66" s="11">
        <v>6310</v>
      </c>
      <c r="Y66" s="11">
        <v>6480</v>
      </c>
      <c r="Z66" s="11">
        <v>6575</v>
      </c>
      <c r="AA66" s="11">
        <v>6470</v>
      </c>
      <c r="AB66" s="11">
        <v>6610</v>
      </c>
      <c r="AC66" s="11">
        <v>6630</v>
      </c>
      <c r="AE66" s="16">
        <f>J66/U66*10000</f>
        <v>39.603960396039604</v>
      </c>
      <c r="AF66" s="16">
        <f>K66/V66*10000</f>
        <v>34.854771784232362</v>
      </c>
      <c r="AG66" s="16">
        <f>L66/W66*10000</f>
        <v>25.641025641025642</v>
      </c>
      <c r="AH66" s="16">
        <f>M66/X66*10000</f>
        <v>23.771790808240887</v>
      </c>
      <c r="AI66" s="16">
        <f>N66/Y66*10000</f>
        <v>40.123456790123463</v>
      </c>
      <c r="AJ66" s="16">
        <f>O66/Z66*10000</f>
        <v>51.71102661596958</v>
      </c>
      <c r="AK66" s="16">
        <f>P66/AA66*10000</f>
        <v>71.097372488408041</v>
      </c>
      <c r="AL66" s="16">
        <f>Q66/AB66*10000</f>
        <v>80.181543116490175</v>
      </c>
      <c r="AM66" s="16">
        <f>R66/AC66*10000</f>
        <v>88.989441930618398</v>
      </c>
      <c r="AN66" s="16">
        <f>AVERAGE(AK66:AM66)/AVERAGE(AE66:AG66)*100</f>
        <v>240.02890992449153</v>
      </c>
    </row>
    <row r="67" spans="3:40" x14ac:dyDescent="0.25">
      <c r="C67" s="11" t="s">
        <v>182</v>
      </c>
      <c r="D67" s="13">
        <v>0.14616603555477756</v>
      </c>
      <c r="F67" s="11" t="s">
        <v>111</v>
      </c>
      <c r="G67" s="13">
        <v>0.14616603555477756</v>
      </c>
      <c r="H67" s="12">
        <f>_xlfn.RANK.AVG(G67,$G$3:$G$90,0)</f>
        <v>3</v>
      </c>
      <c r="I67" s="19">
        <v>148</v>
      </c>
      <c r="J67" s="19">
        <v>139</v>
      </c>
      <c r="K67" s="19">
        <v>128</v>
      </c>
      <c r="L67" s="19">
        <v>141</v>
      </c>
      <c r="M67" s="19">
        <v>101</v>
      </c>
      <c r="N67" s="19">
        <v>93</v>
      </c>
      <c r="O67" s="19">
        <v>176</v>
      </c>
      <c r="P67" s="19">
        <v>197</v>
      </c>
      <c r="Q67" s="19">
        <v>176</v>
      </c>
      <c r="R67" s="19">
        <v>177</v>
      </c>
      <c r="S67" s="13"/>
      <c r="T67" s="11" t="s">
        <v>181</v>
      </c>
      <c r="U67" s="11">
        <v>23790</v>
      </c>
      <c r="V67" s="11">
        <v>23395</v>
      </c>
      <c r="W67" s="11">
        <v>23505</v>
      </c>
      <c r="X67" s="11">
        <v>23580</v>
      </c>
      <c r="Y67" s="11">
        <v>23870</v>
      </c>
      <c r="Z67" s="11">
        <v>24025</v>
      </c>
      <c r="AA67" s="11">
        <v>23640</v>
      </c>
      <c r="AB67" s="11">
        <v>24120</v>
      </c>
      <c r="AC67" s="11">
        <v>24670</v>
      </c>
      <c r="AE67" s="16">
        <f>J67/U67*10000</f>
        <v>58.427910886927286</v>
      </c>
      <c r="AF67" s="16">
        <f>K67/V67*10000</f>
        <v>54.71254541568711</v>
      </c>
      <c r="AG67" s="16">
        <f>L67/W67*10000</f>
        <v>59.987236758136568</v>
      </c>
      <c r="AH67" s="16">
        <f>M67/X67*10000</f>
        <v>42.832909245122984</v>
      </c>
      <c r="AI67" s="16">
        <f>N67/Y67*10000</f>
        <v>38.961038961038959</v>
      </c>
      <c r="AJ67" s="16">
        <f>O67/Z67*10000</f>
        <v>73.257023933402706</v>
      </c>
      <c r="AK67" s="16">
        <f>P67/AA67*10000</f>
        <v>83.333333333333329</v>
      </c>
      <c r="AL67" s="16">
        <f>Q67/AB67*10000</f>
        <v>72.968490878938638</v>
      </c>
      <c r="AM67" s="16">
        <f>R67/AC67*10000</f>
        <v>71.747061207944881</v>
      </c>
      <c r="AN67" s="16">
        <f>AVERAGE(AK67:AM67)/AVERAGE(AE67:AG67)*100</f>
        <v>131.7229389409087</v>
      </c>
    </row>
    <row r="68" spans="3:40" x14ac:dyDescent="0.25">
      <c r="C68" s="11" t="s">
        <v>180</v>
      </c>
      <c r="D68" s="13">
        <v>0.14251780228128808</v>
      </c>
      <c r="F68" s="11" t="s">
        <v>110</v>
      </c>
      <c r="G68" s="13">
        <v>0.14251780228128808</v>
      </c>
      <c r="H68" s="12">
        <f>_xlfn.RANK.AVG(G68,$G$3:$G$90,0)</f>
        <v>7</v>
      </c>
      <c r="I68" s="19">
        <v>290</v>
      </c>
      <c r="J68" s="19">
        <v>290</v>
      </c>
      <c r="K68" s="19">
        <v>288</v>
      </c>
      <c r="L68" s="19">
        <v>329</v>
      </c>
      <c r="M68" s="19">
        <v>229</v>
      </c>
      <c r="N68" s="19">
        <v>322</v>
      </c>
      <c r="O68" s="19">
        <v>431</v>
      </c>
      <c r="P68" s="19">
        <v>486</v>
      </c>
      <c r="Q68" s="19">
        <v>395</v>
      </c>
      <c r="R68" s="19">
        <v>500</v>
      </c>
      <c r="S68" s="13"/>
      <c r="T68" s="11" t="s">
        <v>179</v>
      </c>
      <c r="U68" s="11">
        <v>83655</v>
      </c>
      <c r="V68" s="11">
        <v>78505</v>
      </c>
      <c r="W68" s="11">
        <v>79040</v>
      </c>
      <c r="X68" s="11">
        <v>79725</v>
      </c>
      <c r="Y68" s="11">
        <v>78555</v>
      </c>
      <c r="Z68" s="11">
        <v>77530</v>
      </c>
      <c r="AA68" s="11">
        <v>75995</v>
      </c>
      <c r="AB68" s="11">
        <v>76630</v>
      </c>
      <c r="AC68" s="11">
        <v>75115</v>
      </c>
      <c r="AE68" s="16">
        <f>J68/U68*10000</f>
        <v>34.666188512342359</v>
      </c>
      <c r="AF68" s="16">
        <f>K68/V68*10000</f>
        <v>36.685561429208327</v>
      </c>
      <c r="AG68" s="16">
        <f>L68/W68*10000</f>
        <v>41.624493927125506</v>
      </c>
      <c r="AH68" s="16">
        <f>M68/X68*10000</f>
        <v>28.723737848855443</v>
      </c>
      <c r="AI68" s="16">
        <f>N68/Y68*10000</f>
        <v>40.990388899497162</v>
      </c>
      <c r="AJ68" s="16">
        <f>O68/Z68*10000</f>
        <v>55.591383980394689</v>
      </c>
      <c r="AK68" s="16">
        <f>P68/AA68*10000</f>
        <v>63.951575761563262</v>
      </c>
      <c r="AL68" s="16">
        <f>Q68/AB68*10000</f>
        <v>51.546391752577321</v>
      </c>
      <c r="AM68" s="16">
        <f>R68/AC68*10000</f>
        <v>66.564600945217336</v>
      </c>
      <c r="AN68" s="16">
        <f>AVERAGE(AK68:AM68)/AVERAGE(AE68:AG68)*100</f>
        <v>161.15119623820013</v>
      </c>
    </row>
    <row r="69" spans="3:40" x14ac:dyDescent="0.25">
      <c r="C69" s="11" t="s">
        <v>178</v>
      </c>
      <c r="D69" s="13">
        <v>6.538819540128335E-2</v>
      </c>
      <c r="F69" s="11" t="s">
        <v>37</v>
      </c>
      <c r="G69" s="13">
        <v>6.538819540128335E-2</v>
      </c>
      <c r="H69" s="12">
        <f>_xlfn.RANK.AVG(G69,$G$3:$G$90,0)</f>
        <v>80</v>
      </c>
      <c r="I69" s="19">
        <v>4</v>
      </c>
      <c r="J69" s="19">
        <v>1</v>
      </c>
      <c r="K69" s="19">
        <v>9</v>
      </c>
      <c r="L69" s="19">
        <v>3</v>
      </c>
      <c r="M69" s="19">
        <v>2</v>
      </c>
      <c r="N69" s="19">
        <v>7</v>
      </c>
      <c r="O69" s="19">
        <v>7</v>
      </c>
      <c r="P69" s="19">
        <v>6</v>
      </c>
      <c r="Q69" s="19">
        <v>11</v>
      </c>
      <c r="R69" s="19">
        <v>4</v>
      </c>
      <c r="S69" s="13"/>
      <c r="T69" s="11" t="s">
        <v>177</v>
      </c>
      <c r="U69" s="11">
        <v>5930</v>
      </c>
      <c r="V69" s="11">
        <v>6300</v>
      </c>
      <c r="W69" s="11">
        <v>6955</v>
      </c>
      <c r="X69" s="11">
        <v>7310</v>
      </c>
      <c r="Y69" s="11">
        <v>7170</v>
      </c>
      <c r="Z69" s="11">
        <v>6835</v>
      </c>
      <c r="AA69" s="11">
        <v>6710</v>
      </c>
      <c r="AB69" s="11">
        <v>6910</v>
      </c>
      <c r="AC69" s="11">
        <v>7085</v>
      </c>
      <c r="AE69" s="16">
        <f>J69/U69*10000</f>
        <v>1.6863406408094435</v>
      </c>
      <c r="AF69" s="16">
        <f>K69/V69*10000</f>
        <v>14.285714285714286</v>
      </c>
      <c r="AG69" s="16">
        <f>L69/W69*10000</f>
        <v>4.3134435657800143</v>
      </c>
      <c r="AH69" s="16">
        <f>M69/X69*10000</f>
        <v>2.7359781121751023</v>
      </c>
      <c r="AI69" s="16">
        <f>N69/Y69*10000</f>
        <v>9.7629009762900978</v>
      </c>
      <c r="AJ69" s="16">
        <f>O69/Z69*10000</f>
        <v>10.241404535479152</v>
      </c>
      <c r="AK69" s="16">
        <f>P69/AA69*10000</f>
        <v>8.9418777943368113</v>
      </c>
      <c r="AL69" s="16">
        <f>Q69/AB69*10000</f>
        <v>15.918958031837917</v>
      </c>
      <c r="AM69" s="16">
        <f>R69/AC69*10000</f>
        <v>5.6457304163726185</v>
      </c>
      <c r="AN69" s="16">
        <f>AVERAGE(AK69:AM69)/AVERAGE(AE69:AG69)*100</f>
        <v>150.38608123986427</v>
      </c>
    </row>
    <row r="70" spans="3:40" x14ac:dyDescent="0.25">
      <c r="C70" s="11" t="s">
        <v>176</v>
      </c>
      <c r="D70" s="13">
        <v>0.10344731187748608</v>
      </c>
      <c r="F70" s="11" t="s">
        <v>76</v>
      </c>
      <c r="G70" s="13">
        <v>0.10344731187748608</v>
      </c>
      <c r="H70" s="12">
        <f>_xlfn.RANK.AVG(G70,$G$3:$G$90,0)</f>
        <v>41</v>
      </c>
      <c r="I70" s="19">
        <v>74</v>
      </c>
      <c r="J70" s="19">
        <v>74</v>
      </c>
      <c r="K70" s="19">
        <v>83</v>
      </c>
      <c r="L70" s="19">
        <v>88</v>
      </c>
      <c r="M70" s="19">
        <v>90</v>
      </c>
      <c r="N70" s="19">
        <v>75</v>
      </c>
      <c r="O70" s="19">
        <v>110</v>
      </c>
      <c r="P70" s="19">
        <v>127</v>
      </c>
      <c r="Q70" s="19">
        <v>130</v>
      </c>
      <c r="R70" s="19">
        <v>133</v>
      </c>
      <c r="S70" s="13"/>
      <c r="T70" s="11" t="s">
        <v>175</v>
      </c>
      <c r="U70" s="11">
        <v>21415</v>
      </c>
      <c r="V70" s="11">
        <v>21595</v>
      </c>
      <c r="W70" s="11">
        <v>21855</v>
      </c>
      <c r="X70" s="11">
        <v>21840</v>
      </c>
      <c r="Y70" s="11">
        <v>22170</v>
      </c>
      <c r="Z70" s="11">
        <v>22325</v>
      </c>
      <c r="AA70" s="11">
        <v>22195</v>
      </c>
      <c r="AB70" s="11">
        <v>22060</v>
      </c>
      <c r="AC70" s="11">
        <v>22000</v>
      </c>
      <c r="AE70" s="16">
        <f>J70/U70*10000</f>
        <v>34.555218304926449</v>
      </c>
      <c r="AF70" s="16">
        <f>K70/V70*10000</f>
        <v>38.434822875665667</v>
      </c>
      <c r="AG70" s="16">
        <f>L70/W70*10000</f>
        <v>40.265385495309992</v>
      </c>
      <c r="AH70" s="16">
        <f>M70/X70*10000</f>
        <v>41.208791208791212</v>
      </c>
      <c r="AI70" s="16">
        <f>N70/Y70*10000</f>
        <v>33.829499323410012</v>
      </c>
      <c r="AJ70" s="16">
        <f>O70/Z70*10000</f>
        <v>49.272116461366181</v>
      </c>
      <c r="AK70" s="16">
        <f>P70/AA70*10000</f>
        <v>57.220094615904486</v>
      </c>
      <c r="AL70" s="16">
        <f>Q70/AB70*10000</f>
        <v>58.930190389845876</v>
      </c>
      <c r="AM70" s="16">
        <f>R70/AC70*10000</f>
        <v>60.45454545454546</v>
      </c>
      <c r="AN70" s="16">
        <f>AVERAGE(AK70:AM70)/AVERAGE(AE70:AG70)*100</f>
        <v>155.93498311182725</v>
      </c>
    </row>
    <row r="71" spans="3:40" x14ac:dyDescent="0.25">
      <c r="C71" s="11" t="s">
        <v>174</v>
      </c>
      <c r="D71" s="13">
        <v>9.1651737878492748E-2</v>
      </c>
      <c r="F71" s="11" t="s">
        <v>63</v>
      </c>
      <c r="G71" s="13">
        <v>9.1651737878492748E-2</v>
      </c>
      <c r="H71" s="12">
        <f>_xlfn.RANK.AVG(G71,$G$3:$G$90,0)</f>
        <v>54</v>
      </c>
      <c r="I71" s="19">
        <v>323</v>
      </c>
      <c r="J71" s="19">
        <v>319</v>
      </c>
      <c r="K71" s="19">
        <v>294</v>
      </c>
      <c r="L71" s="19">
        <v>315</v>
      </c>
      <c r="M71" s="19">
        <v>256</v>
      </c>
      <c r="N71" s="19">
        <v>273</v>
      </c>
      <c r="O71" s="19">
        <v>379</v>
      </c>
      <c r="P71" s="19">
        <v>419</v>
      </c>
      <c r="Q71" s="19">
        <v>524</v>
      </c>
      <c r="R71" s="19">
        <v>613</v>
      </c>
      <c r="S71" s="13"/>
      <c r="T71" s="11" t="s">
        <v>173</v>
      </c>
      <c r="U71" s="11">
        <v>33380</v>
      </c>
      <c r="V71" s="11">
        <v>36110</v>
      </c>
      <c r="W71" s="11">
        <v>36585</v>
      </c>
      <c r="X71" s="11">
        <v>37070</v>
      </c>
      <c r="Y71" s="11">
        <v>36350</v>
      </c>
      <c r="Z71" s="11">
        <v>39125</v>
      </c>
      <c r="AA71" s="11">
        <v>38520</v>
      </c>
      <c r="AB71" s="11">
        <v>40015</v>
      </c>
      <c r="AC71" s="11">
        <v>38990</v>
      </c>
      <c r="AE71" s="16">
        <f>J71/U71*10000</f>
        <v>95.566207309766341</v>
      </c>
      <c r="AF71" s="16">
        <f>K71/V71*10000</f>
        <v>81.417889781224034</v>
      </c>
      <c r="AG71" s="16">
        <f>L71/W71*10000</f>
        <v>86.100861008610082</v>
      </c>
      <c r="AH71" s="16">
        <f>M71/X71*10000</f>
        <v>69.058537901267869</v>
      </c>
      <c r="AI71" s="16">
        <f>N71/Y71*10000</f>
        <v>75.103163686382388</v>
      </c>
      <c r="AJ71" s="16">
        <f>O71/Z71*10000</f>
        <v>96.869009584664539</v>
      </c>
      <c r="AK71" s="16">
        <f>P71/AA71*10000</f>
        <v>108.77466251298026</v>
      </c>
      <c r="AL71" s="16">
        <f>Q71/AB71*10000</f>
        <v>130.95089341496939</v>
      </c>
      <c r="AM71" s="16">
        <f>R71/AC71*10000</f>
        <v>157.21979994870478</v>
      </c>
      <c r="AN71" s="16">
        <f>AVERAGE(AK71:AM71)/AVERAGE(AE71:AG71)*100</f>
        <v>150.88105330840548</v>
      </c>
    </row>
    <row r="72" spans="3:40" x14ac:dyDescent="0.25">
      <c r="C72" s="11" t="s">
        <v>172</v>
      </c>
      <c r="D72" s="13">
        <v>9.5720519078133365E-2</v>
      </c>
      <c r="F72" s="11" t="s">
        <v>67</v>
      </c>
      <c r="G72" s="13">
        <v>9.5720519078133365E-2</v>
      </c>
      <c r="H72" s="12">
        <f>_xlfn.RANK.AVG(G72,$G$3:$G$90,0)</f>
        <v>50</v>
      </c>
      <c r="I72" s="19">
        <v>48</v>
      </c>
      <c r="J72" s="19">
        <v>49</v>
      </c>
      <c r="K72" s="19">
        <v>43</v>
      </c>
      <c r="L72" s="19">
        <v>44</v>
      </c>
      <c r="M72" s="19">
        <v>98</v>
      </c>
      <c r="N72" s="19">
        <v>92</v>
      </c>
      <c r="O72" s="19">
        <v>106</v>
      </c>
      <c r="P72" s="19">
        <v>67</v>
      </c>
      <c r="Q72" s="19">
        <v>67</v>
      </c>
      <c r="R72" s="19">
        <v>61</v>
      </c>
      <c r="S72" s="13"/>
      <c r="T72" s="11" t="s">
        <v>171</v>
      </c>
      <c r="U72" s="11">
        <v>11555</v>
      </c>
      <c r="V72" s="11">
        <v>11185</v>
      </c>
      <c r="W72" s="11">
        <v>11470</v>
      </c>
      <c r="X72" s="11">
        <v>11460</v>
      </c>
      <c r="Y72" s="11">
        <v>11335</v>
      </c>
      <c r="Z72" s="11">
        <v>10775</v>
      </c>
      <c r="AA72" s="11">
        <v>10290</v>
      </c>
      <c r="AB72" s="11">
        <v>10725</v>
      </c>
      <c r="AC72" s="11">
        <v>11250</v>
      </c>
      <c r="AE72" s="16">
        <f>J72/U72*10000</f>
        <v>42.405884898312415</v>
      </c>
      <c r="AF72" s="16">
        <f>K72/V72*10000</f>
        <v>38.444345105051404</v>
      </c>
      <c r="AG72" s="16">
        <f>L72/W72*10000</f>
        <v>38.360941586748041</v>
      </c>
      <c r="AH72" s="16">
        <f>M72/X72*10000</f>
        <v>85.514834205933681</v>
      </c>
      <c r="AI72" s="16">
        <f>N72/Y72*10000</f>
        <v>81.164534627260707</v>
      </c>
      <c r="AJ72" s="16">
        <f>O72/Z72*10000</f>
        <v>98.375870069605568</v>
      </c>
      <c r="AK72" s="16">
        <f>P72/AA72*10000</f>
        <v>65.111758989310005</v>
      </c>
      <c r="AL72" s="16">
        <f>Q72/AB72*10000</f>
        <v>62.470862470862471</v>
      </c>
      <c r="AM72" s="16">
        <f>R72/AC72*10000</f>
        <v>54.222222222222221</v>
      </c>
      <c r="AN72" s="16">
        <f>AVERAGE(AK72:AM72)/AVERAGE(AE72:AG72)*100</f>
        <v>152.50654888914352</v>
      </c>
    </row>
    <row r="73" spans="3:40" x14ac:dyDescent="0.25">
      <c r="C73" s="11" t="s">
        <v>170</v>
      </c>
      <c r="D73" s="13">
        <v>0.11430492904436744</v>
      </c>
      <c r="F73" s="11" t="s">
        <v>94</v>
      </c>
      <c r="G73" s="13">
        <v>0.11430492904436744</v>
      </c>
      <c r="H73" s="12">
        <f>_xlfn.RANK.AVG(G73,$G$3:$G$90,0)</f>
        <v>23</v>
      </c>
      <c r="I73" s="19">
        <v>121</v>
      </c>
      <c r="J73" s="19">
        <v>116</v>
      </c>
      <c r="K73" s="19">
        <v>123</v>
      </c>
      <c r="L73" s="19">
        <v>122</v>
      </c>
      <c r="M73" s="19">
        <v>71</v>
      </c>
      <c r="N73" s="19">
        <v>74</v>
      </c>
      <c r="O73" s="19">
        <v>142</v>
      </c>
      <c r="P73" s="19">
        <v>159</v>
      </c>
      <c r="Q73" s="19">
        <v>138</v>
      </c>
      <c r="R73" s="19">
        <v>134</v>
      </c>
      <c r="S73" s="13"/>
      <c r="T73" s="11" t="s">
        <v>169</v>
      </c>
      <c r="U73" s="11">
        <v>11120</v>
      </c>
      <c r="V73" s="11">
        <v>10830</v>
      </c>
      <c r="W73" s="11">
        <v>11290</v>
      </c>
      <c r="X73" s="11">
        <v>11650</v>
      </c>
      <c r="Y73" s="11">
        <v>14815</v>
      </c>
      <c r="Z73" s="11">
        <v>15000</v>
      </c>
      <c r="AA73" s="11">
        <v>15530</v>
      </c>
      <c r="AB73" s="11">
        <v>15840</v>
      </c>
      <c r="AC73" s="11">
        <v>16250</v>
      </c>
      <c r="AE73" s="16">
        <f>J73/U73*10000</f>
        <v>104.31654676258994</v>
      </c>
      <c r="AF73" s="16">
        <f>K73/V73*10000</f>
        <v>113.57340720221607</v>
      </c>
      <c r="AG73" s="16">
        <f>L73/W73*10000</f>
        <v>108.06023029229407</v>
      </c>
      <c r="AH73" s="16">
        <f>M73/X73*10000</f>
        <v>60.944206008583691</v>
      </c>
      <c r="AI73" s="16">
        <f>N73/Y73*10000</f>
        <v>49.949375632804589</v>
      </c>
      <c r="AJ73" s="16">
        <f>O73/Z73*10000</f>
        <v>94.666666666666671</v>
      </c>
      <c r="AK73" s="16">
        <f>P73/AA73*10000</f>
        <v>102.38248551191242</v>
      </c>
      <c r="AL73" s="16">
        <f>Q73/AB73*10000</f>
        <v>87.121212121212125</v>
      </c>
      <c r="AM73" s="16">
        <f>R73/AC73*10000</f>
        <v>82.461538461538453</v>
      </c>
      <c r="AN73" s="16">
        <f>AVERAGE(AK73:AM73)/AVERAGE(AE73:AG73)*100</f>
        <v>83.43766907649443</v>
      </c>
    </row>
    <row r="74" spans="3:40" x14ac:dyDescent="0.25">
      <c r="C74" s="11" t="s">
        <v>168</v>
      </c>
      <c r="D74" s="13">
        <v>5.5602571605836343E-2</v>
      </c>
      <c r="F74" s="11" t="s">
        <v>35</v>
      </c>
      <c r="G74" s="13">
        <v>5.5602571605836343E-2</v>
      </c>
      <c r="H74" s="12">
        <f>_xlfn.RANK.AVG(G74,$G$3:$G$90,0)</f>
        <v>82</v>
      </c>
      <c r="I74" s="19">
        <v>141</v>
      </c>
      <c r="J74" s="19">
        <v>160</v>
      </c>
      <c r="K74" s="19">
        <v>192</v>
      </c>
      <c r="L74" s="19">
        <v>173</v>
      </c>
      <c r="M74" s="19">
        <v>123</v>
      </c>
      <c r="N74" s="19">
        <v>157</v>
      </c>
      <c r="O74" s="19">
        <v>268</v>
      </c>
      <c r="P74" s="19">
        <v>323</v>
      </c>
      <c r="Q74" s="19">
        <v>334</v>
      </c>
      <c r="R74" s="19">
        <v>350</v>
      </c>
      <c r="S74" s="13"/>
      <c r="T74" s="11" t="s">
        <v>167</v>
      </c>
      <c r="U74" s="11">
        <v>65040</v>
      </c>
      <c r="V74" s="11">
        <v>66350</v>
      </c>
      <c r="W74" s="11">
        <v>65960</v>
      </c>
      <c r="X74" s="11">
        <v>65460</v>
      </c>
      <c r="Y74" s="11">
        <v>68850</v>
      </c>
      <c r="Z74" s="11">
        <v>70900</v>
      </c>
      <c r="AA74" s="11">
        <v>72770</v>
      </c>
      <c r="AB74" s="11">
        <v>74190</v>
      </c>
      <c r="AC74" s="11">
        <v>74875</v>
      </c>
      <c r="AE74" s="16">
        <f>J74/U74*10000</f>
        <v>24.600246002460025</v>
      </c>
      <c r="AF74" s="16">
        <f>K74/V74*10000</f>
        <v>28.937452901281087</v>
      </c>
      <c r="AG74" s="16">
        <f>L74/W74*10000</f>
        <v>26.228016979987871</v>
      </c>
      <c r="AH74" s="16">
        <f>M74/X74*10000</f>
        <v>18.790100824931255</v>
      </c>
      <c r="AI74" s="16">
        <f>N74/Y74*10000</f>
        <v>22.80319535221496</v>
      </c>
      <c r="AJ74" s="16">
        <f>O74/Z74*10000</f>
        <v>37.799717912552893</v>
      </c>
      <c r="AK74" s="16">
        <f>P74/AA74*10000</f>
        <v>44.386422976501308</v>
      </c>
      <c r="AL74" s="16">
        <f>Q74/AB74*10000</f>
        <v>45.019544412993667</v>
      </c>
      <c r="AM74" s="16">
        <f>R74/AC74*10000</f>
        <v>46.744574290484138</v>
      </c>
      <c r="AN74" s="16">
        <f>AVERAGE(AK74:AM74)/AVERAGE(AE74:AG74)*100</f>
        <v>170.68804582464958</v>
      </c>
    </row>
    <row r="75" spans="3:40" x14ac:dyDescent="0.25">
      <c r="C75" s="11" t="s">
        <v>166</v>
      </c>
      <c r="D75" s="13">
        <v>0.11379355586414036</v>
      </c>
      <c r="F75" s="11" t="s">
        <v>93</v>
      </c>
      <c r="G75" s="13">
        <v>0.11379355586414036</v>
      </c>
      <c r="H75" s="12">
        <f>_xlfn.RANK.AVG(G75,$G$3:$G$90,0)</f>
        <v>24</v>
      </c>
      <c r="I75" s="19">
        <v>1138</v>
      </c>
      <c r="J75" s="19">
        <v>999</v>
      </c>
      <c r="K75" s="19">
        <v>1152</v>
      </c>
      <c r="L75" s="19">
        <v>1175</v>
      </c>
      <c r="M75" s="19">
        <v>874</v>
      </c>
      <c r="N75" s="19">
        <v>966</v>
      </c>
      <c r="O75" s="19">
        <v>1304</v>
      </c>
      <c r="P75" s="19">
        <v>1314</v>
      </c>
      <c r="Q75" s="19">
        <v>1276</v>
      </c>
      <c r="R75" s="19">
        <v>1271</v>
      </c>
      <c r="S75" s="13"/>
      <c r="T75" s="11" t="s">
        <v>165</v>
      </c>
      <c r="U75" s="11">
        <v>127520</v>
      </c>
      <c r="V75" s="11">
        <v>118445</v>
      </c>
      <c r="W75" s="11">
        <v>121700</v>
      </c>
      <c r="X75" s="11">
        <v>127060</v>
      </c>
      <c r="Y75" s="11">
        <v>119245</v>
      </c>
      <c r="Z75" s="11">
        <v>114555</v>
      </c>
      <c r="AA75" s="11">
        <v>110470</v>
      </c>
      <c r="AB75" s="11">
        <v>107040</v>
      </c>
      <c r="AC75" s="11">
        <v>100530</v>
      </c>
      <c r="AE75" s="16">
        <f>J75/U75*10000</f>
        <v>78.340652446675023</v>
      </c>
      <c r="AF75" s="16">
        <f>K75/V75*10000</f>
        <v>97.260331799569414</v>
      </c>
      <c r="AG75" s="16">
        <f>L75/W75*10000</f>
        <v>96.548890714872641</v>
      </c>
      <c r="AH75" s="16">
        <f>M75/X75*10000</f>
        <v>68.786400125924757</v>
      </c>
      <c r="AI75" s="16">
        <f>N75/Y75*10000</f>
        <v>81.009685940710298</v>
      </c>
      <c r="AJ75" s="16">
        <f>O75/Z75*10000</f>
        <v>113.83178385928157</v>
      </c>
      <c r="AK75" s="16">
        <f>P75/AA75*10000</f>
        <v>118.94632026794605</v>
      </c>
      <c r="AL75" s="16">
        <f>Q75/AB75*10000</f>
        <v>119.20777279521674</v>
      </c>
      <c r="AM75" s="16">
        <f>R75/AC75*10000</f>
        <v>126.42992141649259</v>
      </c>
      <c r="AN75" s="16">
        <f>AVERAGE(AK75:AM75)/AVERAGE(AE75:AG75)*100</f>
        <v>133.96442476107867</v>
      </c>
    </row>
    <row r="76" spans="3:40" x14ac:dyDescent="0.25">
      <c r="C76" s="11" t="s">
        <v>164</v>
      </c>
      <c r="D76" s="13">
        <v>0.11887278093119613</v>
      </c>
      <c r="F76" s="11" t="s">
        <v>98</v>
      </c>
      <c r="G76" s="13">
        <v>0.11887278093119613</v>
      </c>
      <c r="H76" s="12">
        <f>_xlfn.RANK.AVG(G76,$G$3:$G$90,0)</f>
        <v>19</v>
      </c>
      <c r="I76" s="19">
        <v>10</v>
      </c>
      <c r="J76" s="19">
        <v>10</v>
      </c>
      <c r="K76" s="19">
        <v>15</v>
      </c>
      <c r="L76" s="19">
        <v>17</v>
      </c>
      <c r="M76" s="19">
        <v>11</v>
      </c>
      <c r="N76" s="19">
        <v>22</v>
      </c>
      <c r="O76" s="19">
        <v>34</v>
      </c>
      <c r="P76" s="19">
        <v>23</v>
      </c>
      <c r="Q76" s="19">
        <v>24</v>
      </c>
      <c r="R76" s="19">
        <v>26</v>
      </c>
      <c r="S76" s="13"/>
      <c r="T76" s="11" t="s">
        <v>163</v>
      </c>
      <c r="U76" s="11">
        <v>24160</v>
      </c>
      <c r="V76" s="11">
        <v>24180</v>
      </c>
      <c r="W76" s="11">
        <v>24180</v>
      </c>
      <c r="X76" s="11">
        <v>24475</v>
      </c>
      <c r="Y76" s="11">
        <v>24530</v>
      </c>
      <c r="Z76" s="11">
        <v>24085</v>
      </c>
      <c r="AA76" s="11">
        <v>24430</v>
      </c>
      <c r="AB76" s="11">
        <v>24390</v>
      </c>
      <c r="AC76" s="11">
        <v>24515</v>
      </c>
      <c r="AE76" s="16">
        <f>J76/U76*10000</f>
        <v>4.1390728476821188</v>
      </c>
      <c r="AF76" s="16">
        <f>K76/V76*10000</f>
        <v>6.2034739454094296</v>
      </c>
      <c r="AG76" s="16">
        <f>L76/W76*10000</f>
        <v>7.0306038047973534</v>
      </c>
      <c r="AH76" s="16">
        <f>M76/X76*10000</f>
        <v>4.4943820224719104</v>
      </c>
      <c r="AI76" s="16">
        <f>N76/Y76*10000</f>
        <v>8.9686098654708513</v>
      </c>
      <c r="AJ76" s="16">
        <f>O76/Z76*10000</f>
        <v>14.116670126634835</v>
      </c>
      <c r="AK76" s="16">
        <f>P76/AA76*10000</f>
        <v>9.4146541137945157</v>
      </c>
      <c r="AL76" s="16">
        <f>Q76/AB76*10000</f>
        <v>9.840098400984008</v>
      </c>
      <c r="AM76" s="16">
        <f>R76/AC76*10000</f>
        <v>10.605751580664899</v>
      </c>
      <c r="AN76" s="16">
        <f>AVERAGE(AK76:AM76)/AVERAGE(AE76:AG76)*100</f>
        <v>171.87731106798742</v>
      </c>
    </row>
    <row r="77" spans="3:40" x14ac:dyDescent="0.25">
      <c r="C77" s="11" t="s">
        <v>162</v>
      </c>
      <c r="D77" s="13">
        <v>9.2447521342463812E-2</v>
      </c>
      <c r="F77" s="11" t="s">
        <v>64</v>
      </c>
      <c r="G77" s="13">
        <v>9.2447521342463812E-2</v>
      </c>
      <c r="H77" s="12">
        <f>_xlfn.RANK.AVG(G77,$G$3:$G$90,0)</f>
        <v>53</v>
      </c>
      <c r="I77" s="19">
        <v>179</v>
      </c>
      <c r="J77" s="19">
        <v>174</v>
      </c>
      <c r="K77" s="19">
        <v>190</v>
      </c>
      <c r="L77" s="19">
        <v>158</v>
      </c>
      <c r="M77" s="19">
        <v>157</v>
      </c>
      <c r="N77" s="19">
        <v>192</v>
      </c>
      <c r="O77" s="19">
        <v>277</v>
      </c>
      <c r="P77" s="19">
        <v>326</v>
      </c>
      <c r="Q77" s="19">
        <v>277</v>
      </c>
      <c r="R77" s="19">
        <v>259</v>
      </c>
      <c r="S77" s="13"/>
      <c r="T77" s="11" t="s">
        <v>161</v>
      </c>
      <c r="U77" s="11">
        <v>79120</v>
      </c>
      <c r="V77" s="11">
        <v>74620</v>
      </c>
      <c r="W77" s="11">
        <v>74760</v>
      </c>
      <c r="X77" s="11">
        <v>75485</v>
      </c>
      <c r="Y77" s="11">
        <v>75955</v>
      </c>
      <c r="Z77" s="11">
        <v>77140</v>
      </c>
      <c r="AA77" s="11">
        <v>77470</v>
      </c>
      <c r="AB77" s="11">
        <v>78400</v>
      </c>
      <c r="AC77" s="11">
        <v>79650</v>
      </c>
      <c r="AE77" s="16">
        <f>J77/U77*10000</f>
        <v>21.991911021233566</v>
      </c>
      <c r="AF77" s="16">
        <f>K77/V77*10000</f>
        <v>25.462342535513269</v>
      </c>
      <c r="AG77" s="16">
        <f>L77/W77*10000</f>
        <v>21.134296415195294</v>
      </c>
      <c r="AH77" s="16">
        <f>M77/X77*10000</f>
        <v>20.798834205471287</v>
      </c>
      <c r="AI77" s="16">
        <f>N77/Y77*10000</f>
        <v>25.278125205713909</v>
      </c>
      <c r="AJ77" s="16">
        <f>O77/Z77*10000</f>
        <v>35.908737360642988</v>
      </c>
      <c r="AK77" s="16">
        <f>P77/AA77*10000</f>
        <v>42.08080547308635</v>
      </c>
      <c r="AL77" s="16">
        <f>Q77/AB77*10000</f>
        <v>35.33163265306122</v>
      </c>
      <c r="AM77" s="16">
        <f>R77/AC77*10000</f>
        <v>32.517263025737606</v>
      </c>
      <c r="AN77" s="16">
        <f>AVERAGE(AK77:AM77)/AVERAGE(AE77:AG77)*100</f>
        <v>160.27412913212876</v>
      </c>
    </row>
    <row r="78" spans="3:40" x14ac:dyDescent="0.25">
      <c r="C78" s="11" t="s">
        <v>160</v>
      </c>
      <c r="D78" s="13">
        <v>9.9483447414792758E-2</v>
      </c>
      <c r="F78" s="11" t="s">
        <v>73</v>
      </c>
      <c r="G78" s="13">
        <v>9.9483447414792758E-2</v>
      </c>
      <c r="H78" s="12">
        <f>_xlfn.RANK.AVG(G78,$G$3:$G$90,0)</f>
        <v>44</v>
      </c>
      <c r="I78" s="19">
        <v>181</v>
      </c>
      <c r="J78" s="19">
        <v>212</v>
      </c>
      <c r="K78" s="19">
        <v>206</v>
      </c>
      <c r="L78" s="19">
        <v>223</v>
      </c>
      <c r="M78" s="19">
        <v>193</v>
      </c>
      <c r="N78" s="19">
        <v>187</v>
      </c>
      <c r="O78" s="19">
        <v>285</v>
      </c>
      <c r="P78" s="19">
        <v>335</v>
      </c>
      <c r="Q78" s="19">
        <v>357</v>
      </c>
      <c r="R78" s="19">
        <v>397</v>
      </c>
      <c r="S78" s="13"/>
      <c r="T78" s="11" t="s">
        <v>159</v>
      </c>
      <c r="U78" s="11">
        <v>84205</v>
      </c>
      <c r="V78" s="11">
        <v>77690</v>
      </c>
      <c r="W78" s="11">
        <v>73290</v>
      </c>
      <c r="X78" s="11">
        <v>73555</v>
      </c>
      <c r="Y78" s="11">
        <v>74145</v>
      </c>
      <c r="Z78" s="11">
        <v>75505</v>
      </c>
      <c r="AA78" s="11">
        <v>78430</v>
      </c>
      <c r="AB78" s="11">
        <v>82895</v>
      </c>
      <c r="AC78" s="11">
        <v>86625</v>
      </c>
      <c r="AE78" s="16">
        <f>J78/U78*10000</f>
        <v>25.176652217801795</v>
      </c>
      <c r="AF78" s="16">
        <f>K78/V78*10000</f>
        <v>26.515639078388467</v>
      </c>
      <c r="AG78" s="16">
        <f>L78/W78*10000</f>
        <v>30.427070541683719</v>
      </c>
      <c r="AH78" s="16">
        <f>M78/X78*10000</f>
        <v>26.238868873631976</v>
      </c>
      <c r="AI78" s="16">
        <f>N78/Y78*10000</f>
        <v>25.220851035133862</v>
      </c>
      <c r="AJ78" s="16">
        <f>O78/Z78*10000</f>
        <v>37.745844646049932</v>
      </c>
      <c r="AK78" s="16">
        <f>P78/AA78*10000</f>
        <v>42.713247481830933</v>
      </c>
      <c r="AL78" s="16">
        <f>Q78/AB78*10000</f>
        <v>43.066529947523982</v>
      </c>
      <c r="AM78" s="16">
        <f>R78/AC78*10000</f>
        <v>45.829725829725831</v>
      </c>
      <c r="AN78" s="16">
        <f>AVERAGE(AK78:AM78)/AVERAGE(AE78:AG78)*100</f>
        <v>160.26610571927455</v>
      </c>
    </row>
    <row r="79" spans="3:40" x14ac:dyDescent="0.25">
      <c r="C79" s="11" t="s">
        <v>158</v>
      </c>
      <c r="D79" s="13">
        <v>7.7631231403382198E-2</v>
      </c>
      <c r="F79" s="11" t="s">
        <v>49</v>
      </c>
      <c r="G79" s="13">
        <v>7.7631231403382198E-2</v>
      </c>
      <c r="H79" s="12">
        <f>_xlfn.RANK.AVG(G79,$G$3:$G$90,0)</f>
        <v>68</v>
      </c>
      <c r="I79" s="19">
        <v>78</v>
      </c>
      <c r="J79" s="19">
        <v>66</v>
      </c>
      <c r="K79" s="19">
        <v>77</v>
      </c>
      <c r="L79" s="19">
        <v>89</v>
      </c>
      <c r="M79" s="19">
        <v>39</v>
      </c>
      <c r="N79" s="19">
        <v>56</v>
      </c>
      <c r="O79" s="19">
        <v>108</v>
      </c>
      <c r="P79" s="19">
        <v>112</v>
      </c>
      <c r="Q79" s="19">
        <v>85</v>
      </c>
      <c r="R79" s="19">
        <v>138</v>
      </c>
      <c r="S79" s="13"/>
      <c r="T79" s="11" t="s">
        <v>157</v>
      </c>
      <c r="U79" s="11">
        <v>31455</v>
      </c>
      <c r="V79" s="11">
        <v>30625</v>
      </c>
      <c r="W79" s="11">
        <v>30075</v>
      </c>
      <c r="X79" s="11">
        <v>30775</v>
      </c>
      <c r="Y79" s="11">
        <v>31185</v>
      </c>
      <c r="Z79" s="11">
        <v>31465</v>
      </c>
      <c r="AA79" s="11">
        <v>32815</v>
      </c>
      <c r="AB79" s="11">
        <v>33720</v>
      </c>
      <c r="AC79" s="11">
        <v>33960</v>
      </c>
      <c r="AE79" s="16">
        <f>J79/U79*10000</f>
        <v>20.982355746304243</v>
      </c>
      <c r="AF79" s="16">
        <f>K79/V79*10000</f>
        <v>25.142857142857142</v>
      </c>
      <c r="AG79" s="16">
        <f>L79/W79*10000</f>
        <v>29.592684954280962</v>
      </c>
      <c r="AH79" s="16">
        <f>M79/X79*10000</f>
        <v>12.672623883021933</v>
      </c>
      <c r="AI79" s="16">
        <f>N79/Y79*10000</f>
        <v>17.957351290684624</v>
      </c>
      <c r="AJ79" s="16">
        <f>O79/Z79*10000</f>
        <v>34.323851898935324</v>
      </c>
      <c r="AK79" s="16">
        <f>P79/AA79*10000</f>
        <v>34.130732896541211</v>
      </c>
      <c r="AL79" s="16">
        <f>Q79/AB79*10000</f>
        <v>25.207591933570583</v>
      </c>
      <c r="AM79" s="16">
        <f>R79/AC79*10000</f>
        <v>40.636042402826853</v>
      </c>
      <c r="AN79" s="16">
        <f>AVERAGE(AK79:AM79)/AVERAGE(AE79:AG79)*100</f>
        <v>132.03531804283583</v>
      </c>
    </row>
    <row r="80" spans="3:40" x14ac:dyDescent="0.25">
      <c r="C80" s="11" t="s">
        <v>156</v>
      </c>
      <c r="D80" s="13">
        <v>9.7905618431152405E-2</v>
      </c>
      <c r="F80" s="11" t="s">
        <v>70</v>
      </c>
      <c r="G80" s="13">
        <v>9.7905618431152405E-2</v>
      </c>
      <c r="H80" s="12">
        <f>_xlfn.RANK.AVG(G80,$G$3:$G$90,0)</f>
        <v>47</v>
      </c>
      <c r="I80" s="19">
        <v>63</v>
      </c>
      <c r="J80" s="19">
        <v>83</v>
      </c>
      <c r="K80" s="19">
        <v>78</v>
      </c>
      <c r="L80" s="19">
        <v>71</v>
      </c>
      <c r="M80" s="19">
        <v>49</v>
      </c>
      <c r="N80" s="19">
        <v>40</v>
      </c>
      <c r="O80" s="19">
        <v>83</v>
      </c>
      <c r="P80" s="19">
        <v>90</v>
      </c>
      <c r="Q80" s="19">
        <v>87</v>
      </c>
      <c r="R80" s="19">
        <v>98</v>
      </c>
      <c r="S80" s="13"/>
      <c r="T80" s="11" t="s">
        <v>155</v>
      </c>
      <c r="U80" s="11">
        <v>64815</v>
      </c>
      <c r="V80" s="11">
        <v>60190</v>
      </c>
      <c r="W80" s="11">
        <v>57635</v>
      </c>
      <c r="X80" s="11">
        <v>58005</v>
      </c>
      <c r="Y80" s="11">
        <v>57370</v>
      </c>
      <c r="Z80" s="11">
        <v>57020</v>
      </c>
      <c r="AA80" s="11">
        <v>56565</v>
      </c>
      <c r="AB80" s="11">
        <v>56420</v>
      </c>
      <c r="AC80" s="11">
        <v>55925</v>
      </c>
      <c r="AE80" s="16">
        <f>J80/U80*10000</f>
        <v>12.805677698063718</v>
      </c>
      <c r="AF80" s="16">
        <f>K80/V80*10000</f>
        <v>12.958963282937365</v>
      </c>
      <c r="AG80" s="16">
        <f>L80/W80*10000</f>
        <v>12.318903444087793</v>
      </c>
      <c r="AH80" s="16">
        <f>M80/X80*10000</f>
        <v>8.4475476252047237</v>
      </c>
      <c r="AI80" s="16">
        <f>N80/Y80*10000</f>
        <v>6.9722851664633083</v>
      </c>
      <c r="AJ80" s="16">
        <f>O80/Z80*10000</f>
        <v>14.556296036478429</v>
      </c>
      <c r="AK80" s="16">
        <f>P80/AA80*10000</f>
        <v>15.910898965791567</v>
      </c>
      <c r="AL80" s="16">
        <f>Q80/AB80*10000</f>
        <v>15.420063807160581</v>
      </c>
      <c r="AM80" s="16">
        <f>R80/AC80*10000</f>
        <v>17.523468931604828</v>
      </c>
      <c r="AN80" s="16">
        <f>AVERAGE(AK80:AM80)/AVERAGE(AE80:AG80)*100</f>
        <v>128.28226059854975</v>
      </c>
    </row>
    <row r="81" spans="3:40" x14ac:dyDescent="0.25">
      <c r="C81" s="11" t="s">
        <v>154</v>
      </c>
      <c r="D81" s="13">
        <v>0.11984335884030264</v>
      </c>
      <c r="F81" s="11" t="s">
        <v>99</v>
      </c>
      <c r="G81" s="13">
        <v>0.11984335884030264</v>
      </c>
      <c r="H81" s="12">
        <f>_xlfn.RANK.AVG(G81,$G$3:$G$90,0)</f>
        <v>18</v>
      </c>
      <c r="I81" s="19">
        <v>59</v>
      </c>
      <c r="J81" s="19">
        <v>76</v>
      </c>
      <c r="K81" s="19">
        <v>72</v>
      </c>
      <c r="L81" s="19">
        <v>81</v>
      </c>
      <c r="M81" s="19">
        <v>75</v>
      </c>
      <c r="N81" s="19">
        <v>100</v>
      </c>
      <c r="O81" s="19">
        <v>123</v>
      </c>
      <c r="P81" s="19">
        <v>148</v>
      </c>
      <c r="Q81" s="19">
        <v>129</v>
      </c>
      <c r="R81" s="19">
        <v>136</v>
      </c>
      <c r="S81" s="13"/>
      <c r="T81" s="11" t="s">
        <v>153</v>
      </c>
      <c r="U81" s="11">
        <v>30070</v>
      </c>
      <c r="V81" s="11">
        <v>30280</v>
      </c>
      <c r="W81" s="11">
        <v>30270</v>
      </c>
      <c r="X81" s="11">
        <v>30565</v>
      </c>
      <c r="Y81" s="11">
        <v>30345</v>
      </c>
      <c r="Z81" s="11">
        <v>30600</v>
      </c>
      <c r="AA81" s="11">
        <v>31630</v>
      </c>
      <c r="AB81" s="11">
        <v>32730</v>
      </c>
      <c r="AC81" s="11">
        <v>33680</v>
      </c>
      <c r="AE81" s="16">
        <f>J81/U81*10000</f>
        <v>25.274359827070171</v>
      </c>
      <c r="AF81" s="16">
        <f>K81/V81*10000</f>
        <v>23.778071334214001</v>
      </c>
      <c r="AG81" s="16">
        <f>L81/W81*10000</f>
        <v>26.759167492566895</v>
      </c>
      <c r="AH81" s="16">
        <f>M81/X81*10000</f>
        <v>24.537870112874206</v>
      </c>
      <c r="AI81" s="16">
        <f>N81/Y81*10000</f>
        <v>32.954358213873782</v>
      </c>
      <c r="AJ81" s="16">
        <f>O81/Z81*10000</f>
        <v>40.196078431372548</v>
      </c>
      <c r="AK81" s="16">
        <f>P81/AA81*10000</f>
        <v>46.791021182421751</v>
      </c>
      <c r="AL81" s="16">
        <f>Q81/AB81*10000</f>
        <v>39.413382218148485</v>
      </c>
      <c r="AM81" s="16">
        <f>R81/AC81*10000</f>
        <v>40.380047505938244</v>
      </c>
      <c r="AN81" s="16">
        <f>AVERAGE(AK81:AM81)/AVERAGE(AE81:AG81)*100</f>
        <v>166.97240680081381</v>
      </c>
    </row>
    <row r="82" spans="3:40" x14ac:dyDescent="0.25">
      <c r="C82" s="11" t="s">
        <v>152</v>
      </c>
      <c r="D82" s="13">
        <v>0.10967057402153196</v>
      </c>
      <c r="F82" s="11" t="s">
        <v>89</v>
      </c>
      <c r="G82" s="13">
        <v>0.10967057402153196</v>
      </c>
      <c r="H82" s="12">
        <f>_xlfn.RANK.AVG(G82,$G$3:$G$90,0)</f>
        <v>28</v>
      </c>
      <c r="I82" s="19">
        <v>5</v>
      </c>
      <c r="J82" s="19">
        <v>7</v>
      </c>
      <c r="K82" s="19">
        <v>4</v>
      </c>
      <c r="L82" s="19">
        <v>6</v>
      </c>
      <c r="M82" s="19">
        <v>2</v>
      </c>
      <c r="N82" s="19">
        <v>2</v>
      </c>
      <c r="O82" s="19">
        <v>2</v>
      </c>
      <c r="P82" s="19">
        <v>5</v>
      </c>
      <c r="Q82" s="19">
        <v>4</v>
      </c>
      <c r="R82" s="19">
        <v>12</v>
      </c>
      <c r="S82" s="13"/>
      <c r="T82" s="11" t="s">
        <v>151</v>
      </c>
      <c r="U82" s="11">
        <v>5920</v>
      </c>
      <c r="V82" s="11">
        <v>5990</v>
      </c>
      <c r="W82" s="11">
        <v>5940</v>
      </c>
      <c r="X82" s="11">
        <v>5950</v>
      </c>
      <c r="Y82" s="11">
        <v>5870</v>
      </c>
      <c r="Z82" s="11">
        <v>5885</v>
      </c>
      <c r="AA82" s="11">
        <v>5915</v>
      </c>
      <c r="AB82" s="11">
        <v>5855</v>
      </c>
      <c r="AC82" s="11">
        <v>5815</v>
      </c>
      <c r="AE82" s="16">
        <f>J82/U82*10000</f>
        <v>11.824324324324325</v>
      </c>
      <c r="AF82" s="16">
        <f>K82/V82*10000</f>
        <v>6.67779632721202</v>
      </c>
      <c r="AG82" s="16">
        <f>L82/W82*10000</f>
        <v>10.1010101010101</v>
      </c>
      <c r="AH82" s="16">
        <f>M82/X82*10000</f>
        <v>3.3613445378151261</v>
      </c>
      <c r="AI82" s="16">
        <f>N82/Y82*10000</f>
        <v>3.4071550255536627</v>
      </c>
      <c r="AJ82" s="16">
        <f>O82/Z82*10000</f>
        <v>3.3984706881903142</v>
      </c>
      <c r="AK82" s="16">
        <f>P82/AA82*10000</f>
        <v>8.4530853761622993</v>
      </c>
      <c r="AL82" s="16">
        <f>Q82/AB82*10000</f>
        <v>6.831767719897524</v>
      </c>
      <c r="AM82" s="16">
        <f>R82/AC82*10000</f>
        <v>20.636285468615647</v>
      </c>
      <c r="AN82" s="16">
        <f>AVERAGE(AK82:AM82)/AVERAGE(AE82:AG82)*100</f>
        <v>125.58463923211455</v>
      </c>
    </row>
    <row r="83" spans="3:40" x14ac:dyDescent="0.25">
      <c r="C83" s="11" t="s">
        <v>150</v>
      </c>
      <c r="D83" s="13">
        <v>0.11051978825181444</v>
      </c>
      <c r="F83" s="11" t="s">
        <v>90</v>
      </c>
      <c r="G83" s="13">
        <v>0.11051978825181444</v>
      </c>
      <c r="H83" s="12">
        <f>_xlfn.RANK.AVG(G83,$G$3:$G$90,0)</f>
        <v>27</v>
      </c>
      <c r="I83" s="19">
        <v>10</v>
      </c>
      <c r="J83" s="19">
        <v>14</v>
      </c>
      <c r="K83" s="19">
        <v>9</v>
      </c>
      <c r="L83" s="19">
        <v>17</v>
      </c>
      <c r="M83" s="19">
        <v>5</v>
      </c>
      <c r="N83" s="19">
        <v>5</v>
      </c>
      <c r="O83" s="19">
        <v>9</v>
      </c>
      <c r="P83" s="19">
        <v>9</v>
      </c>
      <c r="Q83" s="19">
        <v>3</v>
      </c>
      <c r="R83" s="19">
        <v>6</v>
      </c>
      <c r="S83" s="13"/>
      <c r="T83" s="11" t="s">
        <v>149</v>
      </c>
      <c r="U83" s="11">
        <v>11370</v>
      </c>
      <c r="V83" s="11">
        <v>11470</v>
      </c>
      <c r="W83" s="11">
        <v>10765</v>
      </c>
      <c r="X83" s="11">
        <v>10645</v>
      </c>
      <c r="Y83" s="11">
        <v>9035</v>
      </c>
      <c r="Z83" s="11">
        <v>8960</v>
      </c>
      <c r="AA83" s="11">
        <v>9010</v>
      </c>
      <c r="AB83" s="11">
        <v>9210</v>
      </c>
      <c r="AC83" s="11">
        <v>9245</v>
      </c>
      <c r="AE83" s="16">
        <f>J83/U83*10000</f>
        <v>12.313104661389623</v>
      </c>
      <c r="AF83" s="16">
        <f>K83/V83*10000</f>
        <v>7.8465562336530077</v>
      </c>
      <c r="AG83" s="16">
        <f>L83/W83*10000</f>
        <v>15.791918253599629</v>
      </c>
      <c r="AH83" s="16">
        <f>M83/X83*10000</f>
        <v>4.697040864255519</v>
      </c>
      <c r="AI83" s="16">
        <f>N83/Y83*10000</f>
        <v>5.5340343110127277</v>
      </c>
      <c r="AJ83" s="16">
        <f>O83/Z83*10000</f>
        <v>10.044642857142856</v>
      </c>
      <c r="AK83" s="16">
        <f>P83/AA83*10000</f>
        <v>9.9889012208657064</v>
      </c>
      <c r="AL83" s="16">
        <f>Q83/AB83*10000</f>
        <v>3.2573289902280131</v>
      </c>
      <c r="AM83" s="16">
        <f>R83/AC83*10000</f>
        <v>6.4899945916711737</v>
      </c>
      <c r="AN83" s="16">
        <f>AVERAGE(AK83:AM83)/AVERAGE(AE83:AG83)*100</f>
        <v>54.896684012585993</v>
      </c>
    </row>
    <row r="84" spans="3:40" x14ac:dyDescent="0.25">
      <c r="C84" s="11" t="s">
        <v>148</v>
      </c>
      <c r="D84" s="13">
        <v>8.9363628867038983E-2</v>
      </c>
      <c r="F84" s="11" t="s">
        <v>57</v>
      </c>
      <c r="G84" s="13">
        <v>8.9363628867038983E-2</v>
      </c>
      <c r="H84" s="12">
        <f>_xlfn.RANK.AVG(G84,$G$3:$G$90,0)</f>
        <v>60</v>
      </c>
      <c r="I84" s="19">
        <v>160</v>
      </c>
      <c r="J84" s="19">
        <v>181</v>
      </c>
      <c r="K84" s="19">
        <v>222</v>
      </c>
      <c r="L84" s="19">
        <v>256</v>
      </c>
      <c r="M84" s="19">
        <v>222</v>
      </c>
      <c r="N84" s="19">
        <v>240</v>
      </c>
      <c r="O84" s="19">
        <v>313</v>
      </c>
      <c r="P84" s="19">
        <v>340</v>
      </c>
      <c r="Q84" s="19">
        <v>315</v>
      </c>
      <c r="R84" s="19">
        <v>332</v>
      </c>
      <c r="S84" s="13"/>
      <c r="T84" s="11" t="s">
        <v>147</v>
      </c>
      <c r="U84" s="11">
        <v>35915</v>
      </c>
      <c r="V84" s="11">
        <v>37380</v>
      </c>
      <c r="W84" s="11">
        <v>40365</v>
      </c>
      <c r="X84" s="11">
        <v>41110</v>
      </c>
      <c r="Y84" s="11">
        <v>41020</v>
      </c>
      <c r="Z84" s="11">
        <v>42795</v>
      </c>
      <c r="AA84" s="11">
        <v>43395</v>
      </c>
      <c r="AB84" s="11">
        <v>44540</v>
      </c>
      <c r="AC84" s="11">
        <v>45430</v>
      </c>
      <c r="AE84" s="16">
        <f>J84/U84*10000</f>
        <v>50.396770151747184</v>
      </c>
      <c r="AF84" s="16">
        <f>K84/V84*10000</f>
        <v>59.390048154093101</v>
      </c>
      <c r="AG84" s="16">
        <f>L84/W84*10000</f>
        <v>63.421280812585159</v>
      </c>
      <c r="AH84" s="16">
        <f>M84/X84*10000</f>
        <v>54.001459498905369</v>
      </c>
      <c r="AI84" s="16">
        <f>N84/Y84*10000</f>
        <v>58.508044856167729</v>
      </c>
      <c r="AJ84" s="16">
        <f>O84/Z84*10000</f>
        <v>73.139385442224565</v>
      </c>
      <c r="AK84" s="16">
        <f>P84/AA84*10000</f>
        <v>78.350040327226651</v>
      </c>
      <c r="AL84" s="16">
        <f>Q84/AB84*10000</f>
        <v>70.722945666816344</v>
      </c>
      <c r="AM84" s="16">
        <f>R84/AC84*10000</f>
        <v>73.079462909971383</v>
      </c>
      <c r="AN84" s="16">
        <f>AVERAGE(AK84:AM84)/AVERAGE(AE84:AG84)*100</f>
        <v>128.25754109345934</v>
      </c>
    </row>
    <row r="85" spans="3:40" x14ac:dyDescent="0.25">
      <c r="C85" s="11" t="s">
        <v>146</v>
      </c>
      <c r="D85" s="13">
        <v>0.12834951894386989</v>
      </c>
      <c r="F85" s="11" t="s">
        <v>103</v>
      </c>
      <c r="G85" s="13">
        <v>0.12834951894386989</v>
      </c>
      <c r="H85" s="12">
        <f>_xlfn.RANK.AVG(G85,$G$3:$G$90,0)</f>
        <v>14</v>
      </c>
      <c r="I85" s="19">
        <v>17</v>
      </c>
      <c r="J85" s="19">
        <v>12</v>
      </c>
      <c r="K85" s="19">
        <v>17</v>
      </c>
      <c r="L85" s="19">
        <v>23</v>
      </c>
      <c r="M85" s="19">
        <v>22</v>
      </c>
      <c r="N85" s="19">
        <v>17</v>
      </c>
      <c r="O85" s="19">
        <v>16</v>
      </c>
      <c r="P85" s="19">
        <v>21</v>
      </c>
      <c r="Q85" s="19">
        <v>28</v>
      </c>
      <c r="R85" s="19">
        <v>27</v>
      </c>
      <c r="S85" s="13"/>
      <c r="T85" s="11" t="s">
        <v>145</v>
      </c>
      <c r="U85" s="11">
        <v>26850</v>
      </c>
      <c r="V85" s="11">
        <v>27110</v>
      </c>
      <c r="W85" s="11">
        <v>27050</v>
      </c>
      <c r="X85" s="11">
        <v>26890</v>
      </c>
      <c r="Y85" s="11">
        <v>26915</v>
      </c>
      <c r="Z85" s="11">
        <v>26805</v>
      </c>
      <c r="AA85" s="11">
        <v>26940</v>
      </c>
      <c r="AB85" s="11">
        <v>27015</v>
      </c>
      <c r="AC85" s="11">
        <v>26805</v>
      </c>
      <c r="AE85" s="16">
        <f>J85/U85*10000</f>
        <v>4.4692737430167595</v>
      </c>
      <c r="AF85" s="16">
        <f>K85/V85*10000</f>
        <v>6.2707488011803765</v>
      </c>
      <c r="AG85" s="16">
        <f>L85/W85*10000</f>
        <v>8.502772643253234</v>
      </c>
      <c r="AH85" s="16">
        <f>M85/X85*10000</f>
        <v>8.1814801041279281</v>
      </c>
      <c r="AI85" s="16">
        <f>N85/Y85*10000</f>
        <v>6.3161805684562511</v>
      </c>
      <c r="AJ85" s="16">
        <f>O85/Z85*10000</f>
        <v>5.9690356276814018</v>
      </c>
      <c r="AK85" s="16">
        <f>P85/AA85*10000</f>
        <v>7.7951002227171493</v>
      </c>
      <c r="AL85" s="16">
        <f>Q85/AB85*10000</f>
        <v>10.364612252452341</v>
      </c>
      <c r="AM85" s="16">
        <f>R85/AC85*10000</f>
        <v>10.072747621712368</v>
      </c>
      <c r="AN85" s="16">
        <f>AVERAGE(AK85:AM85)/AVERAGE(AE85:AG85)*100</f>
        <v>146.71704303797978</v>
      </c>
    </row>
    <row r="86" spans="3:40" x14ac:dyDescent="0.25">
      <c r="C86" s="11" t="s">
        <v>144</v>
      </c>
      <c r="D86" s="13">
        <v>0.10802602592558905</v>
      </c>
      <c r="F86" s="11" t="s">
        <v>87</v>
      </c>
      <c r="G86" s="13">
        <v>0.10802602592558905</v>
      </c>
      <c r="H86" s="12">
        <f>_xlfn.RANK.AVG(G86,$G$3:$G$90,0)</f>
        <v>30</v>
      </c>
      <c r="I86" s="19">
        <v>24</v>
      </c>
      <c r="J86" s="19">
        <v>30</v>
      </c>
      <c r="K86" s="19">
        <v>23</v>
      </c>
      <c r="L86" s="19">
        <v>29</v>
      </c>
      <c r="M86" s="19">
        <v>16</v>
      </c>
      <c r="N86" s="19">
        <v>41</v>
      </c>
      <c r="O86" s="19">
        <v>46</v>
      </c>
      <c r="P86" s="19">
        <v>46</v>
      </c>
      <c r="Q86" s="19">
        <v>42</v>
      </c>
      <c r="R86" s="19">
        <v>43</v>
      </c>
      <c r="S86" s="13"/>
      <c r="T86" s="11" t="s">
        <v>143</v>
      </c>
      <c r="U86" s="11">
        <v>9505</v>
      </c>
      <c r="V86" s="11">
        <v>9820</v>
      </c>
      <c r="W86" s="11">
        <v>9890</v>
      </c>
      <c r="X86" s="11">
        <v>9980</v>
      </c>
      <c r="Y86" s="11">
        <v>10250</v>
      </c>
      <c r="Z86" s="11">
        <v>10485</v>
      </c>
      <c r="AA86" s="11">
        <v>10275</v>
      </c>
      <c r="AB86" s="11">
        <v>10085</v>
      </c>
      <c r="AC86" s="11">
        <v>10070</v>
      </c>
      <c r="AE86" s="16">
        <f>J86/U86*10000</f>
        <v>31.562335612835348</v>
      </c>
      <c r="AF86" s="16">
        <f>K86/V86*10000</f>
        <v>23.421588594704684</v>
      </c>
      <c r="AG86" s="16">
        <f>L86/W86*10000</f>
        <v>29.322548028311427</v>
      </c>
      <c r="AH86" s="16">
        <f>M86/X86*10000</f>
        <v>16.032064128256511</v>
      </c>
      <c r="AI86" s="16">
        <f>N86/Y86*10000</f>
        <v>40</v>
      </c>
      <c r="AJ86" s="16">
        <f>O86/Z86*10000</f>
        <v>43.872198378636149</v>
      </c>
      <c r="AK86" s="16">
        <f>P86/AA86*10000</f>
        <v>44.768856447688563</v>
      </c>
      <c r="AL86" s="16">
        <f>Q86/AB86*10000</f>
        <v>41.646008924144766</v>
      </c>
      <c r="AM86" s="16">
        <f>R86/AC86*10000</f>
        <v>42.701092353525318</v>
      </c>
      <c r="AN86" s="16">
        <f>AVERAGE(AK86:AM86)/AVERAGE(AE86:AG86)*100</f>
        <v>153.15070634689883</v>
      </c>
    </row>
    <row r="87" spans="3:40" x14ac:dyDescent="0.25">
      <c r="C87" s="11" t="s">
        <v>142</v>
      </c>
      <c r="D87" s="13">
        <v>7.3942540752502686E-2</v>
      </c>
      <c r="F87" s="11" t="s">
        <v>44</v>
      </c>
      <c r="G87" s="13">
        <v>7.3942540752502686E-2</v>
      </c>
      <c r="H87" s="12">
        <f>_xlfn.RANK.AVG(G87,$G$3:$G$90,0)</f>
        <v>73</v>
      </c>
      <c r="I87" s="19">
        <v>551</v>
      </c>
      <c r="J87" s="19">
        <v>550</v>
      </c>
      <c r="K87" s="19">
        <v>684</v>
      </c>
      <c r="L87" s="19">
        <v>759</v>
      </c>
      <c r="M87" s="19">
        <v>599</v>
      </c>
      <c r="N87" s="19">
        <v>717</v>
      </c>
      <c r="O87" s="19">
        <v>1271</v>
      </c>
      <c r="P87" s="19">
        <v>1350</v>
      </c>
      <c r="Q87" s="19">
        <v>1128</v>
      </c>
      <c r="R87" s="19">
        <v>1048</v>
      </c>
      <c r="S87" s="13"/>
      <c r="T87" s="11" t="s">
        <v>141</v>
      </c>
      <c r="U87" s="11">
        <v>81710</v>
      </c>
      <c r="V87" s="11">
        <v>81365</v>
      </c>
      <c r="W87" s="11">
        <v>81665</v>
      </c>
      <c r="X87" s="11">
        <v>82295</v>
      </c>
      <c r="Y87" s="11">
        <v>82980</v>
      </c>
      <c r="Z87" s="11">
        <v>84575</v>
      </c>
      <c r="AA87" s="11">
        <v>86845</v>
      </c>
      <c r="AB87" s="11">
        <v>88575</v>
      </c>
      <c r="AC87" s="11">
        <v>90625</v>
      </c>
      <c r="AE87" s="16">
        <f>J87/U87*10000</f>
        <v>67.311222616570802</v>
      </c>
      <c r="AF87" s="16">
        <f>K87/V87*10000</f>
        <v>84.065630184968967</v>
      </c>
      <c r="AG87" s="16">
        <f>L87/W87*10000</f>
        <v>92.940672258617525</v>
      </c>
      <c r="AH87" s="16">
        <f>M87/X87*10000</f>
        <v>72.786925086578762</v>
      </c>
      <c r="AI87" s="16">
        <f>N87/Y87*10000</f>
        <v>86.406362979031087</v>
      </c>
      <c r="AJ87" s="16">
        <f>O87/Z87*10000</f>
        <v>150.2808158439255</v>
      </c>
      <c r="AK87" s="16">
        <f>P87/AA87*10000</f>
        <v>155.44936380908516</v>
      </c>
      <c r="AL87" s="16">
        <f>Q87/AB87*10000</f>
        <v>127.34970364098223</v>
      </c>
      <c r="AM87" s="16">
        <f>R87/AC87*10000</f>
        <v>115.64137931034483</v>
      </c>
      <c r="AN87" s="16">
        <f>AVERAGE(AK87:AM87)/AVERAGE(AE87:AG87)*100</f>
        <v>163.08303985246488</v>
      </c>
    </row>
    <row r="88" spans="3:40" x14ac:dyDescent="0.25">
      <c r="C88" s="11" t="s">
        <v>140</v>
      </c>
      <c r="D88" s="13">
        <v>5.735370820762737E-2</v>
      </c>
      <c r="F88" s="11" t="s">
        <v>36</v>
      </c>
      <c r="G88" s="13">
        <v>5.735370820762737E-2</v>
      </c>
      <c r="H88" s="12">
        <f>_xlfn.RANK.AVG(G88,$G$3:$G$90,0)</f>
        <v>81</v>
      </c>
      <c r="I88" s="19">
        <v>1</v>
      </c>
      <c r="J88" s="19">
        <v>1</v>
      </c>
      <c r="K88" s="19">
        <v>4</v>
      </c>
      <c r="L88" s="19">
        <v>1</v>
      </c>
      <c r="M88" s="19">
        <v>1</v>
      </c>
      <c r="N88" s="19">
        <v>3</v>
      </c>
      <c r="O88" s="19">
        <v>6</v>
      </c>
      <c r="P88" s="19">
        <v>4</v>
      </c>
      <c r="Q88" s="19">
        <v>3</v>
      </c>
      <c r="R88" s="19">
        <v>8</v>
      </c>
      <c r="S88" s="13"/>
      <c r="T88" s="11" t="s">
        <v>139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E88" s="16" t="e">
        <f>J88/U88*10000</f>
        <v>#DIV/0!</v>
      </c>
      <c r="AF88" s="16" t="e">
        <f>K88/V88*10000</f>
        <v>#DIV/0!</v>
      </c>
      <c r="AG88" s="16" t="e">
        <f>L88/W88*10000</f>
        <v>#DIV/0!</v>
      </c>
      <c r="AH88" s="16" t="e">
        <f>M88/X88*10000</f>
        <v>#DIV/0!</v>
      </c>
      <c r="AI88" s="16" t="e">
        <f>N88/Y88*10000</f>
        <v>#DIV/0!</v>
      </c>
      <c r="AJ88" s="16" t="e">
        <f>O88/Z88*10000</f>
        <v>#DIV/0!</v>
      </c>
      <c r="AK88" s="16" t="e">
        <f>P88/AA88*10000</f>
        <v>#DIV/0!</v>
      </c>
      <c r="AL88" s="16" t="e">
        <f>Q88/AB88*10000</f>
        <v>#DIV/0!</v>
      </c>
      <c r="AM88" s="16" t="e">
        <f>R88/AC88*10000</f>
        <v>#DIV/0!</v>
      </c>
      <c r="AN88" s="16" t="e">
        <f>AVERAGE(AK88:AM88)/AVERAGE(AE88:AG88)*100</f>
        <v>#DIV/0!</v>
      </c>
    </row>
    <row r="89" spans="3:40" x14ac:dyDescent="0.25">
      <c r="C89" s="11" t="s">
        <v>138</v>
      </c>
      <c r="D89" s="13">
        <v>5.5182519991056334E-2</v>
      </c>
      <c r="F89" s="11" t="s">
        <v>34</v>
      </c>
      <c r="G89" s="13">
        <v>5.5182519991056334E-2</v>
      </c>
      <c r="H89" s="12">
        <f>_xlfn.RANK.AVG(G89,$G$3:$G$90,0)</f>
        <v>83</v>
      </c>
      <c r="I89" s="19">
        <v>3</v>
      </c>
      <c r="J89" s="19">
        <v>4</v>
      </c>
      <c r="K89" s="19">
        <v>7</v>
      </c>
      <c r="L89" s="19">
        <v>4</v>
      </c>
      <c r="M89" s="19">
        <v>0</v>
      </c>
      <c r="N89" s="19">
        <v>0</v>
      </c>
      <c r="O89" s="19">
        <v>3</v>
      </c>
      <c r="P89" s="19">
        <v>4</v>
      </c>
      <c r="Q89" s="19">
        <v>7</v>
      </c>
      <c r="R89" s="19">
        <v>1</v>
      </c>
      <c r="S89" s="13"/>
      <c r="T89" s="11" t="s">
        <v>137</v>
      </c>
      <c r="U89" s="11">
        <v>0</v>
      </c>
      <c r="V89" s="11">
        <v>0</v>
      </c>
      <c r="W89" s="11">
        <v>0</v>
      </c>
      <c r="X89" s="11">
        <v>0</v>
      </c>
      <c r="Y89" s="11">
        <v>5</v>
      </c>
      <c r="Z89" s="11">
        <v>0</v>
      </c>
      <c r="AA89" s="11">
        <v>0</v>
      </c>
      <c r="AB89" s="11">
        <v>0</v>
      </c>
      <c r="AC89" s="11">
        <v>0</v>
      </c>
      <c r="AE89" s="16" t="e">
        <f>J89/U89*10000</f>
        <v>#DIV/0!</v>
      </c>
      <c r="AF89" s="16" t="e">
        <f>K89/V89*10000</f>
        <v>#DIV/0!</v>
      </c>
      <c r="AG89" s="16" t="e">
        <f>L89/W89*10000</f>
        <v>#DIV/0!</v>
      </c>
      <c r="AH89" s="16" t="e">
        <f>M89/X89*10000</f>
        <v>#DIV/0!</v>
      </c>
      <c r="AI89" s="16">
        <f>N89/Y89*10000</f>
        <v>0</v>
      </c>
      <c r="AJ89" s="16" t="e">
        <f>O89/Z89*10000</f>
        <v>#DIV/0!</v>
      </c>
      <c r="AK89" s="16" t="e">
        <f>P89/AA89*10000</f>
        <v>#DIV/0!</v>
      </c>
      <c r="AL89" s="16" t="e">
        <f>Q89/AB89*10000</f>
        <v>#DIV/0!</v>
      </c>
      <c r="AM89" s="16" t="e">
        <f>R89/AC89*10000</f>
        <v>#DIV/0!</v>
      </c>
      <c r="AN89" s="16" t="e">
        <f>AVERAGE(AK89:AM89)/AVERAGE(AE89:AG89)*100</f>
        <v>#DIV/0!</v>
      </c>
    </row>
    <row r="90" spans="3:40" x14ac:dyDescent="0.25">
      <c r="C90" s="11" t="s">
        <v>136</v>
      </c>
      <c r="D90" s="13">
        <v>0.11784968119797971</v>
      </c>
      <c r="F90" s="11" t="s">
        <v>96</v>
      </c>
      <c r="G90" s="13">
        <v>0.11784968119797971</v>
      </c>
      <c r="H90" s="12">
        <f>_xlfn.RANK.AVG(G90,$G$3:$G$90,0)</f>
        <v>21</v>
      </c>
      <c r="I90" s="19">
        <v>4</v>
      </c>
      <c r="J90" s="19">
        <v>0</v>
      </c>
      <c r="K90" s="19">
        <v>2</v>
      </c>
      <c r="L90" s="19">
        <v>3</v>
      </c>
      <c r="M90" s="19">
        <v>1</v>
      </c>
      <c r="N90" s="19">
        <v>1</v>
      </c>
      <c r="O90" s="19">
        <v>3</v>
      </c>
      <c r="P90" s="19">
        <v>4</v>
      </c>
      <c r="Q90" s="19">
        <v>0</v>
      </c>
      <c r="R90" s="19">
        <v>3</v>
      </c>
      <c r="S90" s="13"/>
      <c r="T90" s="11" t="s">
        <v>135</v>
      </c>
      <c r="U90" s="11">
        <v>5</v>
      </c>
      <c r="V90" s="11">
        <v>5</v>
      </c>
      <c r="W90" s="11">
        <v>5</v>
      </c>
      <c r="X90" s="11">
        <v>5</v>
      </c>
      <c r="Y90" s="11">
        <v>5</v>
      </c>
      <c r="Z90" s="11">
        <v>5</v>
      </c>
      <c r="AA90" s="11">
        <v>5</v>
      </c>
      <c r="AB90" s="11">
        <v>5</v>
      </c>
      <c r="AC90" s="11">
        <v>5</v>
      </c>
      <c r="AE90" s="16">
        <f>J90/U90*10000</f>
        <v>0</v>
      </c>
      <c r="AF90" s="16">
        <f>K90/V90*10000</f>
        <v>4000</v>
      </c>
      <c r="AG90" s="16">
        <f>L90/W90*10000</f>
        <v>6000</v>
      </c>
      <c r="AH90" s="16">
        <f>M90/X90*10000</f>
        <v>2000</v>
      </c>
      <c r="AI90" s="16">
        <f>N90/Y90*10000</f>
        <v>2000</v>
      </c>
      <c r="AJ90" s="16">
        <f>O90/Z90*10000</f>
        <v>6000</v>
      </c>
      <c r="AK90" s="16">
        <f>P90/AA90*10000</f>
        <v>8000</v>
      </c>
      <c r="AL90" s="16">
        <f>Q90/AB90*10000</f>
        <v>0</v>
      </c>
      <c r="AM90" s="16">
        <f>R90/AC90*10000</f>
        <v>6000</v>
      </c>
      <c r="AN90" s="16">
        <f>AVERAGE(AK90:AM90)/AVERAGE(AE90:AG90)*100</f>
        <v>140</v>
      </c>
    </row>
    <row r="91" spans="3:40" x14ac:dyDescent="0.25">
      <c r="F91" s="11" t="s">
        <v>134</v>
      </c>
      <c r="I91" s="19">
        <v>235</v>
      </c>
      <c r="J91" s="19">
        <v>163</v>
      </c>
      <c r="K91" s="19">
        <v>201</v>
      </c>
      <c r="L91" s="19">
        <v>188</v>
      </c>
      <c r="M91" s="19">
        <v>115</v>
      </c>
      <c r="N91" s="19">
        <v>90</v>
      </c>
      <c r="O91" s="19">
        <v>118</v>
      </c>
      <c r="P91" s="19">
        <v>157</v>
      </c>
      <c r="Q91" s="19">
        <v>119</v>
      </c>
      <c r="R91" s="19">
        <v>126</v>
      </c>
      <c r="S91" s="13"/>
    </row>
    <row r="92" spans="3:40" x14ac:dyDescent="0.25">
      <c r="F92" s="11" t="s">
        <v>133</v>
      </c>
      <c r="I92" s="19">
        <v>660</v>
      </c>
      <c r="J92" s="19">
        <v>383</v>
      </c>
      <c r="K92" s="19">
        <v>200</v>
      </c>
      <c r="L92" s="19">
        <v>153</v>
      </c>
      <c r="M92" s="19">
        <v>100</v>
      </c>
      <c r="N92" s="19">
        <v>88</v>
      </c>
      <c r="O92" s="19">
        <v>141</v>
      </c>
      <c r="P92" s="19">
        <v>189</v>
      </c>
      <c r="Q92" s="19">
        <v>163</v>
      </c>
      <c r="R92" s="19">
        <v>186</v>
      </c>
      <c r="S92" s="13"/>
    </row>
    <row r="95" spans="3:40" x14ac:dyDescent="0.25">
      <c r="I95" s="18"/>
      <c r="J95" s="18">
        <f>+SUM(J53:J54,J57)</f>
        <v>715</v>
      </c>
      <c r="K95" s="18">
        <f>+SUM(K53:K54,K57)</f>
        <v>743</v>
      </c>
      <c r="L95" s="18">
        <f>+SUM(L53:L54,L57)</f>
        <v>746</v>
      </c>
      <c r="M95" s="18">
        <f>+SUM(M53:M54,M57)</f>
        <v>569</v>
      </c>
      <c r="N95" s="18">
        <f>+SUM(N53:N54,N57)</f>
        <v>753</v>
      </c>
      <c r="O95" s="18">
        <f>+SUM(O53:O54,O57)</f>
        <v>1077</v>
      </c>
      <c r="P95" s="18">
        <f>+SUM(P53:P54,P57)</f>
        <v>1176</v>
      </c>
      <c r="Q95" s="18">
        <f>+SUM(Q53:Q54,Q57)</f>
        <v>1265</v>
      </c>
      <c r="R95" s="18">
        <f>+SUM(R53:R54,R57)</f>
        <v>1254</v>
      </c>
      <c r="U95" s="18">
        <f>+SUM(U53:U54,U57)</f>
        <v>203115</v>
      </c>
      <c r="V95" s="18">
        <f>+SUM(V53:V54,V57)</f>
        <v>205055</v>
      </c>
      <c r="W95" s="18">
        <f>+SUM(W53:W54,W57)</f>
        <v>211570</v>
      </c>
      <c r="X95" s="18">
        <f>+SUM(X53:X54,X57)</f>
        <v>210785</v>
      </c>
      <c r="Y95" s="18">
        <f>+SUM(Y53:Y54,Y57)</f>
        <v>197620</v>
      </c>
      <c r="Z95" s="18">
        <f>+SUM(Z53:Z54,Z57)</f>
        <v>180975</v>
      </c>
      <c r="AA95" s="18">
        <f>+SUM(AA53:AA54,AA57)</f>
        <v>172930</v>
      </c>
      <c r="AB95" s="18">
        <f>+SUM(AB53:AB54,AB57)</f>
        <v>173250</v>
      </c>
      <c r="AC95" s="18">
        <f>+SUM(AC53:AC54,AC57)</f>
        <v>172980</v>
      </c>
    </row>
    <row r="96" spans="3:40" x14ac:dyDescent="0.25">
      <c r="I96" s="17"/>
      <c r="J96" s="17">
        <f>SUM(J55:J56,J58)</f>
        <v>187</v>
      </c>
      <c r="K96" s="17">
        <f>SUM(K55:K56,K58)</f>
        <v>214</v>
      </c>
      <c r="L96" s="17">
        <f>SUM(L55:L56,L58)</f>
        <v>209</v>
      </c>
      <c r="M96" s="17">
        <f>SUM(M55:M56,M58)</f>
        <v>141</v>
      </c>
      <c r="N96" s="17">
        <f>SUM(N55:N56,N58)</f>
        <v>186</v>
      </c>
      <c r="O96" s="17">
        <f>SUM(O55:O56,O58)</f>
        <v>259</v>
      </c>
      <c r="P96" s="17">
        <f>SUM(P55:P56,P58)</f>
        <v>273</v>
      </c>
      <c r="Q96" s="17">
        <f>SUM(Q55:Q56,Q58)</f>
        <v>296</v>
      </c>
      <c r="R96" s="17">
        <f>SUM(R55:R56,R58)</f>
        <v>284</v>
      </c>
      <c r="U96" s="17">
        <f>SUM(U55:U56,U58)</f>
        <v>22535</v>
      </c>
      <c r="V96" s="17">
        <f>SUM(V55:V56,V58)</f>
        <v>23035</v>
      </c>
      <c r="W96" s="17">
        <f>SUM(W55:W56,W58)</f>
        <v>23360</v>
      </c>
      <c r="X96" s="17">
        <f>SUM(X55:X56,X58)</f>
        <v>23535</v>
      </c>
      <c r="Y96" s="17">
        <f>SUM(Y55:Y56,Y58)</f>
        <v>23615</v>
      </c>
      <c r="Z96" s="17">
        <f>SUM(Z55:Z56,Z58)</f>
        <v>23510</v>
      </c>
      <c r="AA96" s="17">
        <f>SUM(AA55:AA56,AA58)</f>
        <v>22570</v>
      </c>
      <c r="AB96" s="17">
        <f>SUM(AB55:AB56,AB58)</f>
        <v>22465</v>
      </c>
      <c r="AC96" s="17">
        <f>SUM(AC55:AC56,AC58)</f>
        <v>22790</v>
      </c>
      <c r="AF96" s="11" t="s">
        <v>109</v>
      </c>
      <c r="AG96" s="13">
        <v>0.13742755697630579</v>
      </c>
      <c r="AH96" s="13">
        <f>(AI96-100)/100</f>
        <v>0.10661667193407155</v>
      </c>
      <c r="AI96" s="11">
        <v>110.66166719340715</v>
      </c>
    </row>
    <row r="97" spans="6:35" x14ac:dyDescent="0.25">
      <c r="I97" s="15"/>
      <c r="J97" s="15">
        <f>J95/AVERAGE($J95:$L95)*100</f>
        <v>97.323049001814894</v>
      </c>
      <c r="K97" s="15">
        <f>K95/AVERAGE($J95:$L95)*100</f>
        <v>101.13430127041742</v>
      </c>
      <c r="L97" s="15">
        <f>L95/AVERAGE($J95:$L95)*100</f>
        <v>101.5426497277677</v>
      </c>
      <c r="M97" s="15">
        <f>M95/AVERAGE($J95:$L95)*100</f>
        <v>77.450090744101644</v>
      </c>
      <c r="N97" s="15">
        <f>N95/AVERAGE($J95:$L95)*100</f>
        <v>102.49546279491835</v>
      </c>
      <c r="O97" s="15">
        <f>O95/AVERAGE($J95:$L95)*100</f>
        <v>146.59709618874774</v>
      </c>
      <c r="P97" s="15">
        <f>P95/AVERAGE($J95:$L95)*100</f>
        <v>160.07259528130672</v>
      </c>
      <c r="Q97" s="15">
        <f>Q95/AVERAGE($J95:$L95)*100</f>
        <v>172.18693284936478</v>
      </c>
      <c r="R97" s="15">
        <f>R95/AVERAGE($J95:$L95)*100</f>
        <v>170.68965517241381</v>
      </c>
      <c r="AF97" s="11" t="s">
        <v>132</v>
      </c>
      <c r="AG97" s="13">
        <v>0.15121227329940531</v>
      </c>
      <c r="AH97" s="13">
        <f>(AI97-100)/100</f>
        <v>0.93029969885336727</v>
      </c>
      <c r="AI97" s="11">
        <v>193.02996988533673</v>
      </c>
    </row>
    <row r="98" spans="6:35" x14ac:dyDescent="0.25">
      <c r="I98" s="15"/>
      <c r="J98" s="15">
        <f>J96/AVERAGE($J96:$L96)*100</f>
        <v>91.967213114754102</v>
      </c>
      <c r="K98" s="15">
        <f>K96/AVERAGE($J96:$L96)*100</f>
        <v>105.24590163934427</v>
      </c>
      <c r="L98" s="15">
        <f>L96/AVERAGE($J96:$L96)*100</f>
        <v>102.78688524590163</v>
      </c>
      <c r="M98" s="15">
        <f>M96/AVERAGE($J96:$L96)*100</f>
        <v>69.344262295081961</v>
      </c>
      <c r="N98" s="15">
        <f>N96/AVERAGE($J96:$L96)*100</f>
        <v>91.475409836065566</v>
      </c>
      <c r="O98" s="15">
        <f>O96/AVERAGE($J96:$L96)*100</f>
        <v>127.37704918032786</v>
      </c>
      <c r="P98" s="15">
        <f>P96/AVERAGE($J96:$L96)*100</f>
        <v>134.26229508196721</v>
      </c>
      <c r="Q98" s="15">
        <f>Q96/AVERAGE($J96:$L96)*100</f>
        <v>145.57377049180326</v>
      </c>
      <c r="R98" s="15">
        <f>R96/AVERAGE($J96:$L96)*100</f>
        <v>139.67213114754097</v>
      </c>
      <c r="AF98" s="11" t="s">
        <v>105</v>
      </c>
      <c r="AG98" s="13">
        <v>0.12979106280860225</v>
      </c>
      <c r="AH98" s="13">
        <f>(AI98-100)/100</f>
        <v>0.15003693971236332</v>
      </c>
      <c r="AI98" s="11">
        <v>115.00369397123633</v>
      </c>
    </row>
    <row r="99" spans="6:35" x14ac:dyDescent="0.25">
      <c r="AF99" s="11" t="s">
        <v>84</v>
      </c>
      <c r="AG99" s="13">
        <v>0.10743036996839993</v>
      </c>
      <c r="AH99" s="13">
        <f>(AI99-100)/100</f>
        <v>0.30148355799361098</v>
      </c>
      <c r="AI99" s="11">
        <v>130.1483557993611</v>
      </c>
    </row>
    <row r="100" spans="6:35" x14ac:dyDescent="0.25">
      <c r="F100" s="11" t="s">
        <v>131</v>
      </c>
      <c r="G100" s="13" t="e">
        <v>#DIV/0!</v>
      </c>
      <c r="H100" s="12">
        <v>-0.75</v>
      </c>
      <c r="U100" s="11" t="s">
        <v>130</v>
      </c>
      <c r="V100" s="11" t="s">
        <v>129</v>
      </c>
      <c r="W100" s="11" t="s">
        <v>128</v>
      </c>
      <c r="X100" s="11" t="s">
        <v>127</v>
      </c>
      <c r="Y100" s="11" t="s">
        <v>126</v>
      </c>
      <c r="Z100" s="11" t="s">
        <v>125</v>
      </c>
      <c r="AA100" s="11" t="s">
        <v>124</v>
      </c>
      <c r="AB100" s="11" t="s">
        <v>123</v>
      </c>
      <c r="AC100" s="11" t="s">
        <v>122</v>
      </c>
      <c r="AF100" s="11" t="s">
        <v>107</v>
      </c>
      <c r="AG100" s="13">
        <v>0.13066959133530298</v>
      </c>
      <c r="AH100" s="13">
        <f>(AI100-100)/100</f>
        <v>1.2007904751253751</v>
      </c>
      <c r="AI100" s="11">
        <v>220.0790475125375</v>
      </c>
    </row>
    <row r="101" spans="6:35" x14ac:dyDescent="0.25">
      <c r="F101" s="11" t="s">
        <v>121</v>
      </c>
      <c r="G101" s="13" t="e">
        <v>#DIV/0!</v>
      </c>
      <c r="H101" s="12">
        <v>-0.27272727272727271</v>
      </c>
      <c r="T101" s="11" t="s">
        <v>120</v>
      </c>
      <c r="U101" s="16">
        <f>J95/U95*10000</f>
        <v>35.201733008394257</v>
      </c>
      <c r="V101" s="16">
        <f>K95/V95*10000</f>
        <v>36.234181073370564</v>
      </c>
      <c r="W101" s="16">
        <f>L95/W95*10000</f>
        <v>35.26019757054403</v>
      </c>
      <c r="X101" s="16">
        <f>M95/X95*10000</f>
        <v>26.994330716132552</v>
      </c>
      <c r="Y101" s="16">
        <f>N95/Y95*10000</f>
        <v>38.103430826839393</v>
      </c>
      <c r="Z101" s="16">
        <f>O95/Z95*10000</f>
        <v>59.510982179859099</v>
      </c>
      <c r="AA101" s="16">
        <f>P95/AA95*10000</f>
        <v>68.004394841843521</v>
      </c>
      <c r="AB101" s="16">
        <f>Q95/AB95*10000</f>
        <v>73.015873015873026</v>
      </c>
      <c r="AC101" s="16">
        <f>R95/AC95*10000</f>
        <v>72.493929934096428</v>
      </c>
      <c r="AF101" s="11" t="s">
        <v>88</v>
      </c>
      <c r="AG101" s="13">
        <v>0.10909197013812905</v>
      </c>
      <c r="AH101" s="13">
        <f>(AI101-100)/100</f>
        <v>0.59797518455216958</v>
      </c>
      <c r="AI101" s="11">
        <v>159.79751845521696</v>
      </c>
    </row>
    <row r="102" spans="6:35" x14ac:dyDescent="0.25">
      <c r="T102" s="11" t="s">
        <v>119</v>
      </c>
      <c r="U102" s="16">
        <f>J96/U96*10000</f>
        <v>82.982027956512098</v>
      </c>
      <c r="V102" s="16">
        <f>K96/V96*10000</f>
        <v>92.902105491643155</v>
      </c>
      <c r="W102" s="16">
        <f>L96/W96*10000</f>
        <v>89.469178082191775</v>
      </c>
      <c r="X102" s="16">
        <f>M96/X96*10000</f>
        <v>59.910771191841938</v>
      </c>
      <c r="Y102" s="16">
        <f>N96/Y96*10000</f>
        <v>78.763497776836758</v>
      </c>
      <c r="Z102" s="16">
        <f>O96/Z96*10000</f>
        <v>110.16588685665674</v>
      </c>
      <c r="AA102" s="16">
        <f>P96/AA96*10000</f>
        <v>120.95702259636685</v>
      </c>
      <c r="AB102" s="16">
        <f>Q96/AB96*10000</f>
        <v>131.76051635878031</v>
      </c>
      <c r="AC102" s="16">
        <f>R96/AC96*10000</f>
        <v>124.61605967529617</v>
      </c>
      <c r="AG102" s="13"/>
      <c r="AH102" s="13"/>
    </row>
    <row r="103" spans="6:35" x14ac:dyDescent="0.25">
      <c r="T103" s="11" t="s">
        <v>118</v>
      </c>
      <c r="U103" s="15">
        <f>U101/AVERAGE($U101:$W101)*100</f>
        <v>98.977551655601999</v>
      </c>
      <c r="V103" s="15">
        <f>V101/AVERAGE($U101:$W101)*100</f>
        <v>101.88051048602522</v>
      </c>
      <c r="W103" s="15">
        <f>W101/AVERAGE($U101:$W101)*100</f>
        <v>99.141937858372799</v>
      </c>
      <c r="X103" s="15">
        <f>X101/AVERAGE($U101:$W101)*100</f>
        <v>75.900603025063688</v>
      </c>
      <c r="Y103" s="15">
        <f>Y101/AVERAGE($U101:$W101)*100</f>
        <v>107.13632456731104</v>
      </c>
      <c r="Z103" s="15">
        <f>Z101/AVERAGE($U101:$W101)*100</f>
        <v>167.32844690850919</v>
      </c>
      <c r="AA103" s="15">
        <f>AA101/AVERAGE($U101:$W101)*100</f>
        <v>191.20957771202512</v>
      </c>
      <c r="AB103" s="15">
        <f>AB101/AVERAGE($U101:$W101)*100</f>
        <v>205.30047033150623</v>
      </c>
      <c r="AC103" s="15">
        <f>AC101/AVERAGE($U101:$W101)*100</f>
        <v>203.83291052910931</v>
      </c>
      <c r="AG103" s="13"/>
      <c r="AH103" s="13"/>
    </row>
    <row r="104" spans="6:35" x14ac:dyDescent="0.25">
      <c r="T104" s="11" t="s">
        <v>117</v>
      </c>
      <c r="U104" s="15">
        <f>U102/AVERAGE($U102:$W102)*100</f>
        <v>93.816837044095337</v>
      </c>
      <c r="V104" s="15">
        <f>V102/AVERAGE($U102:$W102)*100</f>
        <v>105.03216065688909</v>
      </c>
      <c r="W104" s="15">
        <f>W102/AVERAGE($U102:$W102)*100</f>
        <v>101.15100229901559</v>
      </c>
      <c r="X104" s="15">
        <f>X102/AVERAGE($U102:$W102)*100</f>
        <v>67.733209184001765</v>
      </c>
      <c r="Y104" s="15">
        <f>Y102/AVERAGE($U102:$W102)*100</f>
        <v>89.047501223095537</v>
      </c>
      <c r="Z104" s="15">
        <f>Z102/AVERAGE($U102:$W102)*100</f>
        <v>124.55004185322669</v>
      </c>
      <c r="AA104" s="15">
        <f>AA102/AVERAGE($U102:$W102)*100</f>
        <v>136.75015612066366</v>
      </c>
      <c r="AB104" s="15">
        <f>AB102/AVERAGE($U102:$W102)*100</f>
        <v>148.96424197484896</v>
      </c>
      <c r="AC104" s="15">
        <f>AC102/AVERAGE($U102:$W102)*100</f>
        <v>140.88694686711437</v>
      </c>
      <c r="AG104" s="13"/>
      <c r="AH104" s="13"/>
    </row>
    <row r="105" spans="6:35" x14ac:dyDescent="0.25">
      <c r="F105" s="11" t="s">
        <v>116</v>
      </c>
      <c r="G105" s="13">
        <v>0.15121227329940531</v>
      </c>
      <c r="H105" s="12">
        <v>1.3865546218487399</v>
      </c>
      <c r="K105" s="11" t="s">
        <v>116</v>
      </c>
      <c r="L105" s="14">
        <f>H105</f>
        <v>1.3865546218487399</v>
      </c>
      <c r="AG105" s="13"/>
      <c r="AH105" s="13"/>
    </row>
    <row r="106" spans="6:35" x14ac:dyDescent="0.25">
      <c r="F106" s="11" t="s">
        <v>115</v>
      </c>
      <c r="G106" s="13">
        <v>0.14970014650959659</v>
      </c>
      <c r="H106" s="12">
        <v>0.33000000000000007</v>
      </c>
      <c r="K106" s="11" t="s">
        <v>115</v>
      </c>
      <c r="L106" s="14">
        <f>H106</f>
        <v>0.33000000000000007</v>
      </c>
      <c r="AF106" s="11" t="s">
        <v>115</v>
      </c>
      <c r="AG106" s="13">
        <v>0.14970014650959659</v>
      </c>
      <c r="AH106" s="13">
        <f>(AI106-100)/100</f>
        <v>0.3909751040761128</v>
      </c>
      <c r="AI106" s="11">
        <v>139.09751040761128</v>
      </c>
    </row>
    <row r="107" spans="6:35" x14ac:dyDescent="0.25">
      <c r="F107" s="11" t="s">
        <v>111</v>
      </c>
      <c r="G107" s="13">
        <v>0.14616603555477756</v>
      </c>
      <c r="H107" s="12">
        <v>0.34803921568627461</v>
      </c>
      <c r="K107" s="11" t="s">
        <v>111</v>
      </c>
      <c r="L107" s="14">
        <f>H107</f>
        <v>0.34803921568627461</v>
      </c>
      <c r="AF107" s="11" t="s">
        <v>112</v>
      </c>
      <c r="AG107" s="13">
        <v>0.14308225837777722</v>
      </c>
      <c r="AH107" s="13">
        <f>(AI107-100)/100</f>
        <v>0.80949414908817996</v>
      </c>
      <c r="AI107" s="11">
        <v>180.949414908818</v>
      </c>
    </row>
    <row r="108" spans="6:35" x14ac:dyDescent="0.25">
      <c r="F108" s="11" t="s">
        <v>114</v>
      </c>
      <c r="G108" s="13">
        <v>0.14603706398690344</v>
      </c>
      <c r="H108" s="12">
        <v>0.8614864864864864</v>
      </c>
      <c r="K108" s="11" t="s">
        <v>114</v>
      </c>
      <c r="L108" s="14">
        <f>H108</f>
        <v>0.8614864864864864</v>
      </c>
      <c r="AF108" s="11" t="s">
        <v>114</v>
      </c>
      <c r="AG108" s="13">
        <v>0.14603706398690344</v>
      </c>
      <c r="AH108" s="13">
        <f>(AI108-100)/100</f>
        <v>1.3137378387584386</v>
      </c>
      <c r="AI108" s="11">
        <v>231.37378387584386</v>
      </c>
    </row>
    <row r="109" spans="6:35" x14ac:dyDescent="0.25">
      <c r="F109" s="11" t="s">
        <v>113</v>
      </c>
      <c r="G109" s="13">
        <v>0.14410951160222341</v>
      </c>
      <c r="H109" s="12">
        <v>1.5901639344262297</v>
      </c>
      <c r="K109" s="11" t="s">
        <v>113</v>
      </c>
      <c r="L109" s="14">
        <f>H109</f>
        <v>1.5901639344262297</v>
      </c>
      <c r="AF109" s="11" t="s">
        <v>113</v>
      </c>
      <c r="AG109" s="13">
        <v>0.14410951160222341</v>
      </c>
      <c r="AH109" s="13">
        <f>(AI109-100)/100</f>
        <v>1.4002890992449153</v>
      </c>
      <c r="AI109" s="11">
        <v>240.02890992449153</v>
      </c>
    </row>
    <row r="110" spans="6:35" x14ac:dyDescent="0.25">
      <c r="F110" s="11" t="s">
        <v>112</v>
      </c>
      <c r="G110" s="13">
        <v>0.14308225837777722</v>
      </c>
      <c r="H110" s="12">
        <v>0.54934003771213047</v>
      </c>
      <c r="K110" s="11" t="s">
        <v>112</v>
      </c>
      <c r="L110" s="14">
        <f>H110</f>
        <v>0.54934003771213047</v>
      </c>
      <c r="AF110" s="11" t="s">
        <v>111</v>
      </c>
      <c r="AG110" s="13">
        <v>0.14616603555477756</v>
      </c>
      <c r="AH110" s="13">
        <f>(AI110-100)/100</f>
        <v>0.31722938940908707</v>
      </c>
      <c r="AI110" s="11">
        <v>131.7229389409087</v>
      </c>
    </row>
    <row r="111" spans="6:35" x14ac:dyDescent="0.25">
      <c r="F111" s="11" t="s">
        <v>110</v>
      </c>
      <c r="G111" s="13">
        <v>0.14251780228128808</v>
      </c>
      <c r="H111" s="12">
        <v>0.52260198456449847</v>
      </c>
      <c r="K111" s="11" t="s">
        <v>110</v>
      </c>
      <c r="L111" s="14">
        <f>H111</f>
        <v>0.52260198456449847</v>
      </c>
      <c r="AF111" s="11" t="s">
        <v>110</v>
      </c>
      <c r="AG111" s="13">
        <v>0.14251780228128808</v>
      </c>
      <c r="AH111" s="13">
        <f>(AI111-100)/100</f>
        <v>0.61151196238200134</v>
      </c>
      <c r="AI111" s="11">
        <v>161.15119623820013</v>
      </c>
    </row>
    <row r="112" spans="6:35" x14ac:dyDescent="0.25">
      <c r="F112" s="11" t="s">
        <v>109</v>
      </c>
      <c r="G112" s="13">
        <v>0.13742755697630579</v>
      </c>
      <c r="H112" s="12">
        <v>0.13937282229965153</v>
      </c>
      <c r="K112" s="11" t="s">
        <v>109</v>
      </c>
      <c r="L112" s="14">
        <f>H112</f>
        <v>0.13937282229965153</v>
      </c>
      <c r="AF112" s="11" t="s">
        <v>37</v>
      </c>
      <c r="AG112" s="13">
        <v>6.538819540128335E-2</v>
      </c>
      <c r="AH112" s="13">
        <f>(AI112-100)/100</f>
        <v>0.50386081239864267</v>
      </c>
      <c r="AI112" s="11">
        <v>150.38608123986427</v>
      </c>
    </row>
    <row r="113" spans="6:12" x14ac:dyDescent="0.25">
      <c r="F113" s="11" t="s">
        <v>108</v>
      </c>
      <c r="G113" s="13">
        <v>0.13589962093757671</v>
      </c>
      <c r="H113" s="12">
        <v>-6.3829787234042534E-2</v>
      </c>
      <c r="K113" s="11" t="s">
        <v>108</v>
      </c>
      <c r="L113" s="14">
        <f>H113</f>
        <v>-6.3829787234042534E-2</v>
      </c>
    </row>
    <row r="114" spans="6:12" x14ac:dyDescent="0.25">
      <c r="F114" s="11" t="s">
        <v>107</v>
      </c>
      <c r="G114" s="13">
        <v>0.13066959133530298</v>
      </c>
      <c r="H114" s="12">
        <v>0.66765932102441949</v>
      </c>
      <c r="K114" s="11" t="s">
        <v>107</v>
      </c>
      <c r="L114" s="14">
        <f>H114</f>
        <v>0.66765932102441949</v>
      </c>
    </row>
    <row r="115" spans="6:12" x14ac:dyDescent="0.25">
      <c r="F115" s="11" t="s">
        <v>106</v>
      </c>
      <c r="G115" s="13">
        <v>0.13006233171654058</v>
      </c>
      <c r="H115" s="12">
        <v>2.1164021164021163E-2</v>
      </c>
      <c r="K115" s="11" t="s">
        <v>40</v>
      </c>
      <c r="L115" s="14">
        <v>0.41666666666666674</v>
      </c>
    </row>
    <row r="116" spans="6:12" x14ac:dyDescent="0.25">
      <c r="F116" s="11" t="s">
        <v>105</v>
      </c>
      <c r="G116" s="13">
        <v>0.12979106280860225</v>
      </c>
      <c r="H116" s="12">
        <v>0.23684210526315796</v>
      </c>
      <c r="K116" s="11" t="s">
        <v>39</v>
      </c>
      <c r="L116" s="14">
        <v>0</v>
      </c>
    </row>
    <row r="117" spans="6:12" x14ac:dyDescent="0.25">
      <c r="F117" s="11" t="s">
        <v>104</v>
      </c>
      <c r="G117" s="13">
        <v>0.1288719875663677</v>
      </c>
      <c r="H117" s="12">
        <v>0.57142857142857117</v>
      </c>
      <c r="K117" s="11" t="s">
        <v>38</v>
      </c>
      <c r="L117" s="14">
        <v>0.22093023255813948</v>
      </c>
    </row>
    <row r="118" spans="6:12" x14ac:dyDescent="0.25">
      <c r="F118" s="11" t="s">
        <v>103</v>
      </c>
      <c r="G118" s="13">
        <v>0.12834951894386989</v>
      </c>
      <c r="H118" s="12">
        <v>0.46153846153846168</v>
      </c>
      <c r="K118" s="11" t="s">
        <v>37</v>
      </c>
      <c r="L118" s="14">
        <v>0.61538461538461542</v>
      </c>
    </row>
    <row r="119" spans="6:12" x14ac:dyDescent="0.25">
      <c r="F119" s="11" t="s">
        <v>102</v>
      </c>
      <c r="G119" s="13">
        <v>0.12776205835883001</v>
      </c>
      <c r="H119" s="12">
        <v>0.7803030303030305</v>
      </c>
      <c r="K119" s="11" t="s">
        <v>36</v>
      </c>
      <c r="L119" s="14">
        <v>1.5</v>
      </c>
    </row>
    <row r="120" spans="6:12" x14ac:dyDescent="0.25">
      <c r="F120" s="11" t="s">
        <v>101</v>
      </c>
      <c r="G120" s="13">
        <v>0.12332050620642949</v>
      </c>
      <c r="H120" s="12">
        <v>-2.604166666666663E-2</v>
      </c>
      <c r="K120" s="11" t="s">
        <v>35</v>
      </c>
      <c r="L120" s="14">
        <v>0.9180952380952383</v>
      </c>
    </row>
    <row r="121" spans="6:12" x14ac:dyDescent="0.25">
      <c r="F121" s="11" t="s">
        <v>100</v>
      </c>
      <c r="G121" s="13">
        <v>0.11998990728583325</v>
      </c>
      <c r="H121" s="12">
        <v>0.125</v>
      </c>
      <c r="K121" s="11" t="s">
        <v>34</v>
      </c>
      <c r="L121" s="14">
        <v>-0.19999999999999996</v>
      </c>
    </row>
    <row r="122" spans="6:12" x14ac:dyDescent="0.25">
      <c r="F122" s="11" t="s">
        <v>99</v>
      </c>
      <c r="G122" s="13">
        <v>0.11984335884030264</v>
      </c>
      <c r="H122" s="12">
        <v>0.80349344978165949</v>
      </c>
      <c r="K122" s="11" t="s">
        <v>33</v>
      </c>
      <c r="L122" s="14">
        <v>-0.12903225806451613</v>
      </c>
    </row>
    <row r="123" spans="6:12" x14ac:dyDescent="0.25">
      <c r="F123" s="11" t="s">
        <v>98</v>
      </c>
      <c r="G123" s="13">
        <v>0.11887278093119613</v>
      </c>
      <c r="H123" s="12">
        <v>0.73809523809523792</v>
      </c>
      <c r="K123" s="11" t="s">
        <v>32</v>
      </c>
      <c r="L123" s="14">
        <v>1.2999999999999998</v>
      </c>
    </row>
    <row r="124" spans="6:12" x14ac:dyDescent="0.25">
      <c r="F124" s="11" t="s">
        <v>97</v>
      </c>
      <c r="G124" s="13">
        <v>0.11835740844055812</v>
      </c>
      <c r="H124" s="12">
        <v>0.16574585635359118</v>
      </c>
      <c r="K124" s="11" t="s">
        <v>31</v>
      </c>
      <c r="L124" s="14">
        <v>0.35294117647058831</v>
      </c>
    </row>
    <row r="125" spans="6:12" x14ac:dyDescent="0.25">
      <c r="F125" s="11" t="s">
        <v>96</v>
      </c>
      <c r="G125" s="13">
        <v>0.11784968119797971</v>
      </c>
      <c r="H125" s="12">
        <v>0.40000000000000013</v>
      </c>
    </row>
    <row r="126" spans="6:12" x14ac:dyDescent="0.25">
      <c r="F126" s="11" t="s">
        <v>95</v>
      </c>
      <c r="G126" s="13">
        <v>0.1149472188533362</v>
      </c>
      <c r="H126" s="12">
        <v>0.68518518518518512</v>
      </c>
    </row>
    <row r="127" spans="6:12" x14ac:dyDescent="0.25">
      <c r="F127" s="11" t="s">
        <v>94</v>
      </c>
      <c r="G127" s="13">
        <v>0.11430492904436744</v>
      </c>
      <c r="H127" s="12">
        <v>0.19390581717451516</v>
      </c>
    </row>
    <row r="128" spans="6:12" x14ac:dyDescent="0.25">
      <c r="F128" s="11" t="s">
        <v>93</v>
      </c>
      <c r="G128" s="13">
        <v>0.11379355586414036</v>
      </c>
      <c r="H128" s="12">
        <v>0.160853878532772</v>
      </c>
    </row>
    <row r="129" spans="6:8" x14ac:dyDescent="0.25">
      <c r="F129" s="11" t="s">
        <v>92</v>
      </c>
      <c r="G129" s="13">
        <v>0.11237470384300607</v>
      </c>
      <c r="H129" s="12">
        <v>0.60674157303370779</v>
      </c>
    </row>
    <row r="130" spans="6:8" x14ac:dyDescent="0.25">
      <c r="F130" s="11" t="s">
        <v>91</v>
      </c>
      <c r="G130" s="13">
        <v>0.11072979037037951</v>
      </c>
      <c r="H130" s="12">
        <v>-0.1428571428571429</v>
      </c>
    </row>
    <row r="131" spans="6:8" x14ac:dyDescent="0.25">
      <c r="F131" s="11" t="s">
        <v>90</v>
      </c>
      <c r="G131" s="13">
        <v>0.11051978825181444</v>
      </c>
      <c r="H131" s="12">
        <v>-0.55000000000000004</v>
      </c>
    </row>
    <row r="132" spans="6:8" x14ac:dyDescent="0.25">
      <c r="F132" s="11" t="s">
        <v>89</v>
      </c>
      <c r="G132" s="13">
        <v>0.10967057402153196</v>
      </c>
      <c r="H132" s="12">
        <v>0.23529411764705865</v>
      </c>
    </row>
    <row r="133" spans="6:8" x14ac:dyDescent="0.25">
      <c r="F133" s="11" t="s">
        <v>88</v>
      </c>
      <c r="G133" s="13">
        <v>0.10909197013812905</v>
      </c>
      <c r="H133" s="12">
        <v>0.59550561797752799</v>
      </c>
    </row>
    <row r="134" spans="6:8" x14ac:dyDescent="0.25">
      <c r="F134" s="11" t="s">
        <v>87</v>
      </c>
      <c r="G134" s="13">
        <v>0.10802602592558905</v>
      </c>
      <c r="H134" s="12">
        <v>0.59756097560975618</v>
      </c>
    </row>
    <row r="135" spans="6:8" x14ac:dyDescent="0.25">
      <c r="F135" s="11" t="s">
        <v>86</v>
      </c>
      <c r="G135" s="13">
        <v>0.10790848726276296</v>
      </c>
      <c r="H135" s="12">
        <v>5.8823529411764719E-2</v>
      </c>
    </row>
    <row r="136" spans="6:8" x14ac:dyDescent="0.25">
      <c r="F136" s="11" t="s">
        <v>85</v>
      </c>
      <c r="G136" s="13">
        <v>0.10783535712855384</v>
      </c>
      <c r="H136" s="12">
        <v>-2.4096385542168752E-2</v>
      </c>
    </row>
    <row r="137" spans="6:8" x14ac:dyDescent="0.25">
      <c r="F137" s="11" t="s">
        <v>84</v>
      </c>
      <c r="G137" s="13">
        <v>0.10743036996839993</v>
      </c>
      <c r="H137" s="12">
        <v>0.24590163934426235</v>
      </c>
    </row>
    <row r="138" spans="6:8" x14ac:dyDescent="0.25">
      <c r="F138" s="11" t="s">
        <v>83</v>
      </c>
      <c r="G138" s="13">
        <v>0.10705014684510036</v>
      </c>
      <c r="H138" s="12">
        <v>0.76785714285714279</v>
      </c>
    </row>
    <row r="139" spans="6:8" x14ac:dyDescent="0.25">
      <c r="F139" s="11" t="s">
        <v>82</v>
      </c>
      <c r="G139" s="13">
        <v>0.10573860835094184</v>
      </c>
      <c r="H139" s="12">
        <v>0.80669710806697115</v>
      </c>
    </row>
    <row r="140" spans="6:8" x14ac:dyDescent="0.25">
      <c r="F140" s="11" t="s">
        <v>81</v>
      </c>
      <c r="G140" s="13">
        <v>0.10558205235564257</v>
      </c>
      <c r="H140" s="12">
        <v>0.96739130434782616</v>
      </c>
    </row>
    <row r="141" spans="6:8" x14ac:dyDescent="0.25">
      <c r="F141" s="11" t="s">
        <v>80</v>
      </c>
      <c r="G141" s="13">
        <v>0.10529659549494694</v>
      </c>
      <c r="H141" s="12">
        <v>0.56971465629053175</v>
      </c>
    </row>
    <row r="142" spans="6:8" x14ac:dyDescent="0.25">
      <c r="F142" s="11" t="s">
        <v>79</v>
      </c>
      <c r="G142" s="13">
        <v>0.10495774366294808</v>
      </c>
      <c r="H142" s="12">
        <v>0.37777777777777777</v>
      </c>
    </row>
    <row r="143" spans="6:8" x14ac:dyDescent="0.25">
      <c r="F143" s="11" t="s">
        <v>78</v>
      </c>
      <c r="G143" s="13">
        <v>0.1037674003232361</v>
      </c>
      <c r="H143" s="12">
        <v>0.28994082840236679</v>
      </c>
    </row>
    <row r="144" spans="6:8" x14ac:dyDescent="0.25">
      <c r="F144" s="11" t="s">
        <v>77</v>
      </c>
      <c r="G144" s="13">
        <v>0.10370961089578601</v>
      </c>
      <c r="H144" s="12">
        <v>0.22162162162162158</v>
      </c>
    </row>
    <row r="145" spans="6:8" x14ac:dyDescent="0.25">
      <c r="F145" s="11" t="s">
        <v>76</v>
      </c>
      <c r="G145" s="13">
        <v>0.10344731187748608</v>
      </c>
      <c r="H145" s="12">
        <v>0.59183673469387754</v>
      </c>
    </row>
    <row r="146" spans="6:8" x14ac:dyDescent="0.25">
      <c r="F146" s="11" t="s">
        <v>75</v>
      </c>
      <c r="G146" s="13">
        <v>0.10296394004160547</v>
      </c>
      <c r="H146" s="12">
        <v>1.3333333333333335</v>
      </c>
    </row>
    <row r="147" spans="6:8" x14ac:dyDescent="0.25">
      <c r="F147" s="11" t="s">
        <v>74</v>
      </c>
      <c r="G147" s="13">
        <v>0.10094769903047635</v>
      </c>
      <c r="H147" s="12">
        <v>0.31072210065645489</v>
      </c>
    </row>
    <row r="148" spans="6:8" x14ac:dyDescent="0.25">
      <c r="F148" s="11" t="s">
        <v>73</v>
      </c>
      <c r="G148" s="13">
        <v>9.9483447414792758E-2</v>
      </c>
      <c r="H148" s="12">
        <v>0.69890795631825275</v>
      </c>
    </row>
    <row r="149" spans="6:8" x14ac:dyDescent="0.25">
      <c r="F149" s="11" t="s">
        <v>72</v>
      </c>
      <c r="G149" s="13">
        <v>9.9119114081904394E-2</v>
      </c>
      <c r="H149" s="12">
        <v>0.23699421965317913</v>
      </c>
    </row>
    <row r="150" spans="6:8" x14ac:dyDescent="0.25">
      <c r="F150" s="11" t="s">
        <v>71</v>
      </c>
      <c r="G150" s="13">
        <v>9.8326778180658866E-2</v>
      </c>
      <c r="H150" s="12">
        <v>0.47619047619047605</v>
      </c>
    </row>
    <row r="151" spans="6:8" x14ac:dyDescent="0.25">
      <c r="F151" s="11" t="s">
        <v>70</v>
      </c>
      <c r="G151" s="13">
        <v>9.7905618431152405E-2</v>
      </c>
      <c r="H151" s="12">
        <v>0.18534482758620707</v>
      </c>
    </row>
    <row r="152" spans="6:8" x14ac:dyDescent="0.25">
      <c r="F152" s="11" t="s">
        <v>69</v>
      </c>
      <c r="G152" s="13">
        <v>9.7186350471562669E-2</v>
      </c>
      <c r="H152" s="12">
        <v>1.9620253164556964</v>
      </c>
    </row>
    <row r="153" spans="6:8" x14ac:dyDescent="0.25">
      <c r="F153" s="11" t="s">
        <v>68</v>
      </c>
      <c r="G153" s="13">
        <v>9.5873270021444454E-2</v>
      </c>
      <c r="H153" s="12">
        <v>0.27871621621621623</v>
      </c>
    </row>
    <row r="154" spans="6:8" x14ac:dyDescent="0.25">
      <c r="F154" s="11" t="s">
        <v>67</v>
      </c>
      <c r="G154" s="13">
        <v>9.5720519078133365E-2</v>
      </c>
      <c r="H154" s="12">
        <v>0.43382352941176472</v>
      </c>
    </row>
    <row r="155" spans="6:8" x14ac:dyDescent="0.25">
      <c r="F155" s="11" t="s">
        <v>66</v>
      </c>
      <c r="G155" s="13">
        <v>9.5278857297657463E-2</v>
      </c>
      <c r="H155" s="12">
        <v>0.71870946822308679</v>
      </c>
    </row>
    <row r="156" spans="6:8" x14ac:dyDescent="0.25">
      <c r="F156" s="11" t="s">
        <v>65</v>
      </c>
      <c r="G156" s="13">
        <v>9.317305321436295E-2</v>
      </c>
      <c r="H156" s="12">
        <v>0.29650760719225433</v>
      </c>
    </row>
    <row r="157" spans="6:8" x14ac:dyDescent="0.25">
      <c r="F157" s="11" t="s">
        <v>64</v>
      </c>
      <c r="G157" s="13">
        <v>9.2447521342463812E-2</v>
      </c>
      <c r="H157" s="12">
        <v>0.65134099616858232</v>
      </c>
    </row>
    <row r="158" spans="6:8" x14ac:dyDescent="0.25">
      <c r="F158" s="11" t="s">
        <v>63</v>
      </c>
      <c r="G158" s="13">
        <v>9.1651737878492748E-2</v>
      </c>
      <c r="H158" s="12">
        <v>0.67672413793103448</v>
      </c>
    </row>
    <row r="159" spans="6:8" x14ac:dyDescent="0.25">
      <c r="F159" s="11" t="s">
        <v>62</v>
      </c>
      <c r="G159" s="13">
        <v>9.140874708339089E-2</v>
      </c>
      <c r="H159" s="12">
        <v>0.28488372093023262</v>
      </c>
    </row>
    <row r="160" spans="6:8" x14ac:dyDescent="0.25">
      <c r="F160" s="11" t="s">
        <v>61</v>
      </c>
      <c r="G160" s="13">
        <v>9.1237219390628385E-2</v>
      </c>
      <c r="H160" s="12">
        <v>0.6537102473498233</v>
      </c>
    </row>
    <row r="161" spans="6:8" x14ac:dyDescent="0.25">
      <c r="F161" s="11" t="s">
        <v>60</v>
      </c>
      <c r="G161" s="13">
        <v>9.0940039116593402E-2</v>
      </c>
      <c r="H161" s="12">
        <v>0.83333333333333326</v>
      </c>
    </row>
    <row r="162" spans="6:8" x14ac:dyDescent="0.25">
      <c r="F162" s="11" t="s">
        <v>59</v>
      </c>
      <c r="G162" s="13">
        <v>9.0850884498506895E-2</v>
      </c>
      <c r="H162" s="12">
        <v>0.18181818181818188</v>
      </c>
    </row>
    <row r="163" spans="6:8" x14ac:dyDescent="0.25">
      <c r="F163" s="11" t="s">
        <v>58</v>
      </c>
      <c r="G163" s="13">
        <v>9.0094411717930839E-2</v>
      </c>
      <c r="H163" s="12">
        <v>0.68343815513626849</v>
      </c>
    </row>
    <row r="164" spans="6:8" x14ac:dyDescent="0.25">
      <c r="F164" s="11" t="s">
        <v>57</v>
      </c>
      <c r="G164" s="13">
        <v>8.9363628867038983E-2</v>
      </c>
      <c r="H164" s="12">
        <v>0.4977238239757209</v>
      </c>
    </row>
    <row r="165" spans="6:8" x14ac:dyDescent="0.25">
      <c r="F165" s="11" t="s">
        <v>56</v>
      </c>
      <c r="G165" s="13">
        <v>8.6607241253031389E-2</v>
      </c>
      <c r="H165" s="12">
        <v>0.44236760124610597</v>
      </c>
    </row>
    <row r="166" spans="6:8" x14ac:dyDescent="0.25">
      <c r="F166" s="11" t="s">
        <v>55</v>
      </c>
      <c r="G166" s="13">
        <v>8.6563035293525756E-2</v>
      </c>
      <c r="H166" s="12">
        <v>0.86419753086419759</v>
      </c>
    </row>
    <row r="167" spans="6:8" x14ac:dyDescent="0.25">
      <c r="F167" s="11" t="s">
        <v>54</v>
      </c>
      <c r="G167" s="13">
        <v>8.2057628685462167E-2</v>
      </c>
      <c r="H167" s="12">
        <v>0.70430107526881724</v>
      </c>
    </row>
    <row r="168" spans="6:8" x14ac:dyDescent="0.25">
      <c r="F168" s="11" t="s">
        <v>53</v>
      </c>
      <c r="G168" s="13">
        <v>8.1874947419322303E-2</v>
      </c>
      <c r="H168" s="12">
        <v>0.64481327800829868</v>
      </c>
    </row>
    <row r="169" spans="6:8" x14ac:dyDescent="0.25">
      <c r="F169" s="11" t="s">
        <v>52</v>
      </c>
      <c r="G169" s="13">
        <v>8.0666441335349864E-2</v>
      </c>
      <c r="H169" s="12">
        <v>0.66666666666666674</v>
      </c>
    </row>
    <row r="170" spans="6:8" x14ac:dyDescent="0.25">
      <c r="F170" s="11" t="s">
        <v>51</v>
      </c>
      <c r="G170" s="13">
        <v>7.9292442734481494E-2</v>
      </c>
      <c r="H170" s="12">
        <v>0.77966101694915246</v>
      </c>
    </row>
    <row r="171" spans="6:8" x14ac:dyDescent="0.25">
      <c r="F171" s="11" t="s">
        <v>50</v>
      </c>
      <c r="G171" s="13">
        <v>7.8329763727065238E-2</v>
      </c>
      <c r="H171" s="12">
        <v>0.67019027484143767</v>
      </c>
    </row>
    <row r="172" spans="6:8" x14ac:dyDescent="0.25">
      <c r="F172" s="11" t="s">
        <v>49</v>
      </c>
      <c r="G172" s="13">
        <v>7.7631231403382198E-2</v>
      </c>
      <c r="H172" s="12">
        <v>0.44396551724137945</v>
      </c>
    </row>
    <row r="173" spans="6:8" x14ac:dyDescent="0.25">
      <c r="F173" s="11" t="s">
        <v>48</v>
      </c>
      <c r="G173" s="13">
        <v>7.6467408995003913E-2</v>
      </c>
      <c r="H173" s="12">
        <v>0.328125</v>
      </c>
    </row>
    <row r="174" spans="6:8" x14ac:dyDescent="0.25">
      <c r="F174" s="11" t="s">
        <v>47</v>
      </c>
      <c r="G174" s="13">
        <v>7.6389008889264323E-2</v>
      </c>
      <c r="H174" s="12">
        <v>0.41538461538461546</v>
      </c>
    </row>
    <row r="175" spans="6:8" x14ac:dyDescent="0.25">
      <c r="F175" s="11" t="s">
        <v>46</v>
      </c>
      <c r="G175" s="13">
        <v>7.4363151060011803E-2</v>
      </c>
      <c r="H175" s="12">
        <v>0.64516129032258074</v>
      </c>
    </row>
    <row r="176" spans="6:8" x14ac:dyDescent="0.25">
      <c r="F176" s="11" t="s">
        <v>45</v>
      </c>
      <c r="G176" s="13">
        <v>7.4050206210362526E-2</v>
      </c>
      <c r="H176" s="12">
        <v>0.86956521739130443</v>
      </c>
    </row>
    <row r="177" spans="6:8" x14ac:dyDescent="0.25">
      <c r="F177" s="11" t="s">
        <v>44</v>
      </c>
      <c r="G177" s="13">
        <v>7.3942540752502686E-2</v>
      </c>
      <c r="H177" s="12">
        <v>0.76919217260411421</v>
      </c>
    </row>
    <row r="178" spans="6:8" x14ac:dyDescent="0.25">
      <c r="F178" s="11" t="s">
        <v>43</v>
      </c>
      <c r="G178" s="13">
        <v>7.3585635224343013E-2</v>
      </c>
      <c r="H178" s="12">
        <v>2.4999999999999911E-2</v>
      </c>
    </row>
    <row r="179" spans="6:8" x14ac:dyDescent="0.25">
      <c r="F179" s="11" t="s">
        <v>42</v>
      </c>
      <c r="G179" s="13">
        <v>7.3003085678522581E-2</v>
      </c>
      <c r="H179" s="12">
        <v>0.71189773844641113</v>
      </c>
    </row>
    <row r="180" spans="6:8" x14ac:dyDescent="0.25">
      <c r="F180" s="11" t="s">
        <v>41</v>
      </c>
      <c r="G180" s="13">
        <v>7.1697424077215854E-2</v>
      </c>
      <c r="H180" s="12">
        <v>0.8857142857142859</v>
      </c>
    </row>
    <row r="181" spans="6:8" x14ac:dyDescent="0.25">
      <c r="F181" s="11" t="s">
        <v>40</v>
      </c>
      <c r="G181" s="13">
        <v>6.9759606126119963E-2</v>
      </c>
      <c r="H181" s="12">
        <v>0.41666666666666674</v>
      </c>
    </row>
    <row r="182" spans="6:8" x14ac:dyDescent="0.25">
      <c r="F182" s="11" t="s">
        <v>39</v>
      </c>
      <c r="G182" s="13">
        <v>6.825030176836204E-2</v>
      </c>
      <c r="H182" s="12">
        <v>0</v>
      </c>
    </row>
    <row r="183" spans="6:8" x14ac:dyDescent="0.25">
      <c r="F183" s="11" t="s">
        <v>38</v>
      </c>
      <c r="G183" s="13">
        <v>6.778925136483277E-2</v>
      </c>
      <c r="H183" s="12">
        <v>0.22093023255813948</v>
      </c>
    </row>
    <row r="184" spans="6:8" x14ac:dyDescent="0.25">
      <c r="F184" s="11" t="s">
        <v>37</v>
      </c>
      <c r="G184" s="13">
        <v>6.538819540128335E-2</v>
      </c>
      <c r="H184" s="12">
        <v>0.61538461538461542</v>
      </c>
    </row>
    <row r="185" spans="6:8" x14ac:dyDescent="0.25">
      <c r="F185" s="11" t="s">
        <v>36</v>
      </c>
      <c r="G185" s="13">
        <v>5.735370820762737E-2</v>
      </c>
      <c r="H185" s="12">
        <v>1.5</v>
      </c>
    </row>
    <row r="186" spans="6:8" x14ac:dyDescent="0.25">
      <c r="F186" s="11" t="s">
        <v>35</v>
      </c>
      <c r="G186" s="13">
        <v>5.5602571605836343E-2</v>
      </c>
      <c r="H186" s="12">
        <v>0.9180952380952383</v>
      </c>
    </row>
    <row r="187" spans="6:8" x14ac:dyDescent="0.25">
      <c r="F187" s="11" t="s">
        <v>34</v>
      </c>
      <c r="G187" s="13">
        <v>5.5182519991056334E-2</v>
      </c>
      <c r="H187" s="12">
        <v>-0.19999999999999996</v>
      </c>
    </row>
    <row r="188" spans="6:8" x14ac:dyDescent="0.25">
      <c r="F188" s="11" t="s">
        <v>33</v>
      </c>
      <c r="G188" s="13">
        <v>5.1381290168540199E-2</v>
      </c>
      <c r="H188" s="12">
        <v>-0.12903225806451613</v>
      </c>
    </row>
    <row r="189" spans="6:8" x14ac:dyDescent="0.25">
      <c r="F189" s="11" t="s">
        <v>32</v>
      </c>
      <c r="G189" s="13">
        <v>4.569308766247443E-2</v>
      </c>
      <c r="H189" s="12">
        <v>1.2999999999999998</v>
      </c>
    </row>
    <row r="190" spans="6:8" x14ac:dyDescent="0.25">
      <c r="F190" s="11" t="s">
        <v>31</v>
      </c>
      <c r="G190" s="13">
        <v>4.0562841317195342E-2</v>
      </c>
      <c r="H190" s="12">
        <v>0.35294117647058831</v>
      </c>
    </row>
  </sheetData>
  <conditionalFormatting sqref="H3:H90">
    <cfRule type="top10" dxfId="0" priority="1" bottom="1" rank="10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12022-B4AD-4A43-BD11-E70F584A9A9D}">
  <sheetPr>
    <tabColor rgb="FFFFFF00"/>
  </sheetPr>
  <dimension ref="C9:G62"/>
  <sheetViews>
    <sheetView tabSelected="1" zoomScale="70" zoomScaleNormal="70" workbookViewId="0">
      <selection activeCell="V33" sqref="V33"/>
    </sheetView>
  </sheetViews>
  <sheetFormatPr defaultRowHeight="13.2" x14ac:dyDescent="0.25"/>
  <cols>
    <col min="2" max="2" width="35.6640625" bestFit="1" customWidth="1"/>
    <col min="10" max="10" width="35.6640625" bestFit="1" customWidth="1"/>
    <col min="27" max="27" width="28.109375" bestFit="1" customWidth="1"/>
  </cols>
  <sheetData>
    <row r="9" spans="3:4" x14ac:dyDescent="0.25">
      <c r="C9" t="s">
        <v>313</v>
      </c>
      <c r="D9" s="5">
        <v>0.45</v>
      </c>
    </row>
    <row r="10" spans="3:4" x14ac:dyDescent="0.25">
      <c r="C10" t="s">
        <v>314</v>
      </c>
      <c r="D10" s="5">
        <v>0.45</v>
      </c>
    </row>
    <row r="11" spans="3:4" ht="92.4" x14ac:dyDescent="0.25">
      <c r="C11" s="21" t="s">
        <v>315</v>
      </c>
      <c r="D11" s="5">
        <v>0.34</v>
      </c>
    </row>
    <row r="12" spans="3:4" x14ac:dyDescent="0.25">
      <c r="C12" t="s">
        <v>316</v>
      </c>
      <c r="D12" s="5">
        <v>0.32</v>
      </c>
    </row>
    <row r="13" spans="3:4" x14ac:dyDescent="0.25">
      <c r="C13" t="s">
        <v>317</v>
      </c>
      <c r="D13" s="5">
        <v>0.28000000000000003</v>
      </c>
    </row>
    <row r="14" spans="3:4" x14ac:dyDescent="0.25">
      <c r="C14" t="s">
        <v>318</v>
      </c>
      <c r="D14" s="5">
        <v>0.21</v>
      </c>
    </row>
    <row r="15" spans="3:4" ht="92.4" x14ac:dyDescent="0.25">
      <c r="C15" s="21" t="s">
        <v>319</v>
      </c>
      <c r="D15" s="5">
        <v>0.21</v>
      </c>
    </row>
    <row r="16" spans="3:4" x14ac:dyDescent="0.25">
      <c r="C16" t="s">
        <v>320</v>
      </c>
      <c r="D16" s="5">
        <v>0.19</v>
      </c>
    </row>
    <row r="19" spans="3:7" x14ac:dyDescent="0.25">
      <c r="D19">
        <v>2026</v>
      </c>
      <c r="E19">
        <v>2025</v>
      </c>
    </row>
    <row r="20" spans="3:7" x14ac:dyDescent="0.25">
      <c r="C20" t="s">
        <v>313</v>
      </c>
      <c r="D20" s="5">
        <f t="shared" ref="D20:D29" si="0">F20/SUM(F20:G20)</f>
        <v>0.48355263157894735</v>
      </c>
      <c r="E20" s="5">
        <f>VLOOKUP(C20,$C$53:$D$60,2,FALSE)</f>
        <v>0.4148148148148148</v>
      </c>
      <c r="F20">
        <v>294</v>
      </c>
      <c r="G20">
        <v>314</v>
      </c>
    </row>
    <row r="21" spans="3:7" x14ac:dyDescent="0.25">
      <c r="C21" t="s">
        <v>316</v>
      </c>
      <c r="D21" s="5">
        <f t="shared" si="0"/>
        <v>0.32894736842105265</v>
      </c>
      <c r="E21" s="5">
        <f t="shared" ref="E21:E29" si="1">VLOOKUP(C21,$C$53:$D$60,2,FALSE)</f>
        <v>0.34074074074074073</v>
      </c>
      <c r="F21">
        <v>200</v>
      </c>
      <c r="G21">
        <v>408</v>
      </c>
    </row>
    <row r="22" spans="3:7" x14ac:dyDescent="0.25">
      <c r="C22" t="s">
        <v>314</v>
      </c>
      <c r="D22" s="5">
        <f t="shared" si="0"/>
        <v>0.31414473684210525</v>
      </c>
      <c r="E22" s="5">
        <f t="shared" si="1"/>
        <v>0.37777777777777777</v>
      </c>
      <c r="F22">
        <v>191</v>
      </c>
      <c r="G22">
        <v>417</v>
      </c>
    </row>
    <row r="23" spans="3:7" x14ac:dyDescent="0.25">
      <c r="C23" t="s">
        <v>321</v>
      </c>
      <c r="D23" s="5">
        <f t="shared" si="0"/>
        <v>0.3125</v>
      </c>
      <c r="E23" s="5">
        <f t="shared" si="1"/>
        <v>0.3037037037037037</v>
      </c>
      <c r="F23">
        <v>190</v>
      </c>
      <c r="G23">
        <v>418</v>
      </c>
    </row>
    <row r="24" spans="3:7" x14ac:dyDescent="0.25">
      <c r="C24" t="s">
        <v>322</v>
      </c>
      <c r="D24" s="5">
        <f t="shared" si="0"/>
        <v>0.28289473684210525</v>
      </c>
      <c r="E24" s="5">
        <f t="shared" si="1"/>
        <v>0.27407407407407408</v>
      </c>
      <c r="F24">
        <v>172</v>
      </c>
      <c r="G24">
        <v>436</v>
      </c>
    </row>
    <row r="25" spans="3:7" x14ac:dyDescent="0.25">
      <c r="C25" t="s">
        <v>317</v>
      </c>
      <c r="D25" s="5">
        <f t="shared" si="0"/>
        <v>0.22203947368421054</v>
      </c>
      <c r="E25" s="5">
        <f t="shared" si="1"/>
        <v>0.2814814814814815</v>
      </c>
      <c r="F25">
        <v>135</v>
      </c>
      <c r="G25">
        <v>473</v>
      </c>
    </row>
    <row r="26" spans="3:7" x14ac:dyDescent="0.25">
      <c r="C26" t="s">
        <v>318</v>
      </c>
      <c r="D26" s="5">
        <f t="shared" si="0"/>
        <v>0.17763157894736842</v>
      </c>
      <c r="E26" s="5">
        <f t="shared" si="1"/>
        <v>0.24444444444444444</v>
      </c>
      <c r="F26">
        <v>108</v>
      </c>
      <c r="G26">
        <v>500</v>
      </c>
    </row>
    <row r="27" spans="3:7" x14ac:dyDescent="0.25">
      <c r="C27" t="s">
        <v>320</v>
      </c>
      <c r="D27" s="5">
        <f t="shared" si="0"/>
        <v>0.14967105263157895</v>
      </c>
      <c r="E27" s="5">
        <f t="shared" si="1"/>
        <v>0.11851851851851852</v>
      </c>
      <c r="F27">
        <v>91</v>
      </c>
      <c r="G27">
        <v>517</v>
      </c>
    </row>
    <row r="28" spans="3:7" x14ac:dyDescent="0.25">
      <c r="C28" t="s">
        <v>323</v>
      </c>
      <c r="D28" s="5">
        <f t="shared" si="0"/>
        <v>3.453947368421053E-2</v>
      </c>
      <c r="E28" s="5" t="e">
        <f t="shared" si="1"/>
        <v>#N/A</v>
      </c>
      <c r="F28">
        <v>21</v>
      </c>
      <c r="G28">
        <v>587</v>
      </c>
    </row>
    <row r="29" spans="3:7" x14ac:dyDescent="0.25">
      <c r="C29" t="s">
        <v>324</v>
      </c>
      <c r="D29" s="5">
        <f t="shared" si="0"/>
        <v>4.9342105263157892E-3</v>
      </c>
      <c r="E29" s="5" t="e">
        <f t="shared" si="1"/>
        <v>#N/A</v>
      </c>
      <c r="F29">
        <v>3</v>
      </c>
      <c r="G29">
        <v>605</v>
      </c>
    </row>
    <row r="43" spans="3:4" x14ac:dyDescent="0.25">
      <c r="C43" t="s">
        <v>313</v>
      </c>
      <c r="D43" s="5">
        <v>0.45</v>
      </c>
    </row>
    <row r="44" spans="3:4" x14ac:dyDescent="0.25">
      <c r="C44" t="s">
        <v>314</v>
      </c>
      <c r="D44" s="5">
        <v>0.45</v>
      </c>
    </row>
    <row r="45" spans="3:4" x14ac:dyDescent="0.25">
      <c r="C45" t="s">
        <v>325</v>
      </c>
      <c r="D45" s="5">
        <v>0.34</v>
      </c>
    </row>
    <row r="46" spans="3:4" x14ac:dyDescent="0.25">
      <c r="C46" t="s">
        <v>316</v>
      </c>
      <c r="D46" s="5">
        <v>0.32</v>
      </c>
    </row>
    <row r="47" spans="3:4" x14ac:dyDescent="0.25">
      <c r="C47" t="s">
        <v>317</v>
      </c>
      <c r="D47" s="5">
        <v>0.28000000000000003</v>
      </c>
    </row>
    <row r="48" spans="3:4" x14ac:dyDescent="0.25">
      <c r="C48" t="s">
        <v>318</v>
      </c>
      <c r="D48" s="5">
        <v>0.21</v>
      </c>
    </row>
    <row r="49" spans="3:6" x14ac:dyDescent="0.25">
      <c r="C49" t="s">
        <v>326</v>
      </c>
      <c r="D49" s="5">
        <v>0.21</v>
      </c>
    </row>
    <row r="50" spans="3:6" x14ac:dyDescent="0.25">
      <c r="C50" t="s">
        <v>320</v>
      </c>
      <c r="D50" s="5">
        <v>0.19</v>
      </c>
    </row>
    <row r="53" spans="3:6" x14ac:dyDescent="0.25">
      <c r="C53" t="s">
        <v>322</v>
      </c>
      <c r="D53" s="22">
        <f>E53/SUM(E53:F53)</f>
        <v>0.27407407407407408</v>
      </c>
      <c r="E53">
        <v>37</v>
      </c>
      <c r="F53">
        <v>98</v>
      </c>
    </row>
    <row r="54" spans="3:6" x14ac:dyDescent="0.25">
      <c r="C54" t="s">
        <v>318</v>
      </c>
      <c r="D54" s="22">
        <f t="shared" ref="D54:D62" si="2">E54/SUM(E54:F54)</f>
        <v>0.24444444444444444</v>
      </c>
      <c r="E54">
        <v>33</v>
      </c>
      <c r="F54">
        <v>102</v>
      </c>
    </row>
    <row r="55" spans="3:6" x14ac:dyDescent="0.25">
      <c r="C55" t="s">
        <v>313</v>
      </c>
      <c r="D55" s="22">
        <f t="shared" si="2"/>
        <v>0.4148148148148148</v>
      </c>
      <c r="E55">
        <v>56</v>
      </c>
      <c r="F55">
        <v>79</v>
      </c>
    </row>
    <row r="56" spans="3:6" x14ac:dyDescent="0.25">
      <c r="C56" t="s">
        <v>317</v>
      </c>
      <c r="D56" s="22">
        <f t="shared" si="2"/>
        <v>0.2814814814814815</v>
      </c>
      <c r="E56">
        <v>38</v>
      </c>
      <c r="F56">
        <v>97</v>
      </c>
    </row>
    <row r="57" spans="3:6" x14ac:dyDescent="0.25">
      <c r="C57" t="s">
        <v>316</v>
      </c>
      <c r="D57" s="22">
        <f t="shared" si="2"/>
        <v>0.34074074074074073</v>
      </c>
      <c r="E57">
        <v>46</v>
      </c>
      <c r="F57">
        <v>89</v>
      </c>
    </row>
    <row r="58" spans="3:6" x14ac:dyDescent="0.25">
      <c r="C58" t="s">
        <v>314</v>
      </c>
      <c r="D58" s="22">
        <f t="shared" si="2"/>
        <v>0.37777777777777777</v>
      </c>
      <c r="E58">
        <v>51</v>
      </c>
      <c r="F58">
        <v>84</v>
      </c>
    </row>
    <row r="59" spans="3:6" x14ac:dyDescent="0.25">
      <c r="C59" t="s">
        <v>321</v>
      </c>
      <c r="D59" s="22">
        <f t="shared" si="2"/>
        <v>0.3037037037037037</v>
      </c>
      <c r="E59">
        <v>41</v>
      </c>
      <c r="F59">
        <v>94</v>
      </c>
    </row>
    <row r="60" spans="3:6" x14ac:dyDescent="0.25">
      <c r="C60" t="s">
        <v>320</v>
      </c>
      <c r="D60" s="22">
        <f t="shared" si="2"/>
        <v>0.11851851851851852</v>
      </c>
      <c r="E60">
        <v>16</v>
      </c>
      <c r="F60">
        <v>119</v>
      </c>
    </row>
    <row r="61" spans="3:6" x14ac:dyDescent="0.25">
      <c r="C61" t="s">
        <v>323</v>
      </c>
      <c r="D61" s="22">
        <f t="shared" si="2"/>
        <v>3.7037037037037035E-2</v>
      </c>
      <c r="E61">
        <v>5</v>
      </c>
      <c r="F61">
        <v>130</v>
      </c>
    </row>
    <row r="62" spans="3:6" x14ac:dyDescent="0.25">
      <c r="C62" t="s">
        <v>327</v>
      </c>
      <c r="D62" s="22">
        <f t="shared" si="2"/>
        <v>2.9629629629629631E-2</v>
      </c>
      <c r="E62">
        <v>4</v>
      </c>
      <c r="F62">
        <v>131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 6</vt:lpstr>
      <vt:lpstr>Chart 12</vt:lpstr>
      <vt:lpstr>Chart 16</vt:lpstr>
    </vt:vector>
  </TitlesOfParts>
  <Company>Coface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STEENBERG Jonathan</dc:creator>
  <cp:lastModifiedBy>STEENBERG Jonathan</cp:lastModifiedBy>
  <dcterms:created xsi:type="dcterms:W3CDTF">2026-09-15T07:46:26Z</dcterms:created>
  <dcterms:modified xsi:type="dcterms:W3CDTF">2026-09-15T08:02:51Z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2026-09-15T08:02:51Z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55e4a33a-e8fa-4479-9aa2-3d4cdf868715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